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metrodebogotagovco-my.sharepoint.com/personal/julian_mendoza_metrodebogota_gov_co/Documents/Metro/PTEP/2024/Monitoreo abril/"/>
    </mc:Choice>
  </mc:AlternateContent>
  <xr:revisionPtr revIDLastSave="1046" documentId="8_{3C90E617-AD07-418F-AD11-983B0BCF388B}" xr6:coauthVersionLast="47" xr6:coauthVersionMax="47" xr10:uidLastSave="{25713DB4-F61C-495F-A44F-D0F0029915FF}"/>
  <bookViews>
    <workbookView xWindow="28680" yWindow="-120" windowWidth="29040" windowHeight="15840" firstSheet="4" activeTab="10" xr2:uid="{1BC23A1A-C6B2-40F3-9650-22D8219EBACB}"/>
  </bookViews>
  <sheets>
    <sheet name="PTEP 2023" sheetId="2" r:id="rId1"/>
    <sheet name="Transparencia" sheetId="6" r:id="rId2"/>
    <sheet name="Rendición de cuentas" sheetId="5" r:id="rId3"/>
    <sheet name="Atención al ciudadano" sheetId="4" r:id="rId4"/>
    <sheet name="Racionalización de Trámites" sheetId="3" r:id="rId5"/>
    <sheet name="Datos abiertos" sheetId="9" r:id="rId6"/>
    <sheet name="Innovación" sheetId="10" r:id="rId7"/>
    <sheet name="Integridad" sheetId="7" r:id="rId8"/>
    <sheet name="Gestión de Riesgos" sheetId="1" r:id="rId9"/>
    <sheet name="Debida Diligencia" sheetId="11" r:id="rId10"/>
    <sheet name="Observaciones" sheetId="8" r:id="rId11"/>
  </sheets>
  <definedNames>
    <definedName name="_xlnm._FilterDatabase" localSheetId="2" hidden="1">'Rendición de cuentas'!$A$3:$J$3</definedName>
    <definedName name="_xlnm._FilterDatabase" localSheetId="1" hidden="1">Transparencia!$A$3:$I$3</definedName>
    <definedName name="_xlnm.Print_Area" localSheetId="0">'PTEP 2023'!$A$1:$M$24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8" l="1"/>
  <c r="B11" i="8"/>
  <c r="H8" i="11"/>
  <c r="H10" i="1"/>
  <c r="I22" i="7"/>
  <c r="H9" i="10"/>
  <c r="H10" i="9"/>
  <c r="H17" i="4"/>
  <c r="H15" i="6"/>
  <c r="H15" i="5"/>
  <c r="H7" i="5"/>
  <c r="H14" i="6"/>
  <c r="H6" i="10"/>
  <c r="H7" i="9"/>
  <c r="H6" i="9"/>
  <c r="H4" i="9"/>
  <c r="H9" i="9"/>
  <c r="H16" i="4"/>
  <c r="H4" i="6"/>
  <c r="H5" i="6"/>
  <c r="H6" i="6"/>
  <c r="H8" i="6"/>
  <c r="H12" i="6"/>
  <c r="H7" i="11"/>
  <c r="H6" i="11"/>
  <c r="H5" i="11"/>
  <c r="H4" i="11"/>
  <c r="H7" i="1"/>
  <c r="H6" i="1"/>
  <c r="H8" i="1"/>
  <c r="H9" i="1"/>
  <c r="I21" i="7"/>
  <c r="H8" i="10"/>
  <c r="H6" i="3"/>
  <c r="H14" i="5"/>
  <c r="H8" i="9"/>
</calcChain>
</file>

<file path=xl/sharedStrings.xml><?xml version="1.0" encoding="utf-8"?>
<sst xmlns="http://schemas.openxmlformats.org/spreadsheetml/2006/main" count="564" uniqueCount="362">
  <si>
    <t>PROCESO: CUPLIMIENTO Y ANTICORRUPCIÓN</t>
  </si>
  <si>
    <t>PROGRAMA DE TRANSPARENCIA Y ÉTICA PÚBLICA</t>
  </si>
  <si>
    <t>CÓDIGO: CA-FR-001</t>
  </si>
  <si>
    <t>VERSIÓN: 02</t>
  </si>
  <si>
    <r>
      <t>1.</t>
    </r>
    <r>
      <rPr>
        <b/>
        <sz val="7"/>
        <color theme="1"/>
        <rFont val="Times New Roman"/>
        <family val="1"/>
      </rPr>
      <t xml:space="preserve">       </t>
    </r>
    <r>
      <rPr>
        <b/>
        <sz val="10"/>
        <color theme="1"/>
        <rFont val="Calibri"/>
        <family val="2"/>
      </rPr>
      <t>Mecanismos para la Transparencia y Acceso a la Información</t>
    </r>
  </si>
  <si>
    <t>Avance Primer Cuatrimestre</t>
  </si>
  <si>
    <t>SUBCOMPONENTE</t>
  </si>
  <si>
    <t>ACTIVIDAD</t>
  </si>
  <si>
    <t>RESPONSABLE</t>
  </si>
  <si>
    <t>PERIODO</t>
  </si>
  <si>
    <t>INDICADOR</t>
  </si>
  <si>
    <t>META</t>
  </si>
  <si>
    <t>Avance Cuantitativo</t>
  </si>
  <si>
    <t>Avance Cualitativo</t>
  </si>
  <si>
    <t>INICIO</t>
  </si>
  <si>
    <t>FIN</t>
  </si>
  <si>
    <t>1.1 Lineamientos de transparencia activa</t>
  </si>
  <si>
    <t>1.1.1. Hacer seguimiento a la información publicada en la página WEB para verificar cumplimiento de normatividad vigente (Ley 1712 de 2014).</t>
  </si>
  <si>
    <t>OAI</t>
  </si>
  <si>
    <t>(# seguimientos realizados /# de seguimientos requeridos)*100</t>
  </si>
  <si>
    <t xml:space="preserve"> Botón de Transparencia actualizado</t>
  </si>
  <si>
    <t>1.1.2. Socializar en 6 oportunidades, al interior de la entidad la información publicada en el Portal Web sobre el Cumplimiento de Transparencia Activa establecida en la Ley 1712 de 2014.</t>
  </si>
  <si>
    <t>(# de socializaciones hechas/6)*100</t>
  </si>
  <si>
    <t xml:space="preserve">Socialización del Botón de Transparencia </t>
  </si>
  <si>
    <t>1.1.3. Realizar 6 actividades de promoción y divulgación del PTEP a los funcionarios, ciudadanos y partes interesadas.</t>
  </si>
  <si>
    <t>(# de actividades realizadas/6)*100</t>
  </si>
  <si>
    <t>6 actividades realizadas</t>
  </si>
  <si>
    <t>1.2 Lineamientos de transparencia pasiva</t>
  </si>
  <si>
    <t>1.2.1.Gestionar las peticiones a través del Sistema de Gestión de Peticiones Ciudadanas Bogotá Te Escucha asegurando la realización de la totalidad del trámite correspondiente.</t>
  </si>
  <si>
    <t>GCC</t>
  </si>
  <si>
    <t>(# de peticiones
tramitadas /#de
tramites recibidas)
*100</t>
  </si>
  <si>
    <t>Peticiones resueltas que fueron recibidas a través del Sistema de Gestión de Peticiones Ciudadanas Bogotá Te Escucha</t>
  </si>
  <si>
    <t>1.2.2.Publicar en la web los informes de gestión de PQRS y las respuestas a los derechos de petición anónimos.  Los 15 primeros días hábiles del mes siguiente.</t>
  </si>
  <si>
    <t>(# de informes publicados/11) *100</t>
  </si>
  <si>
    <t>Informes publicados</t>
  </si>
  <si>
    <t>La Gerencia de Comunicaciones, Ciudadanía y Cultura realiza mensualmente (mes vencido) la publicación de los informes de PQRSD ciudadanas. Actualmente se encuentran publicados en la web de la EMB los informes hasta el mes de febrero de 2024.
https://www.metrodebogota.gov.co/?q=transparencia/instrumentos-gestion-informacion-publica/Informe-pqr-denuncias-solicitudes</t>
  </si>
  <si>
    <t>1.3 Elaboración de instrumentos de Gestión de la información</t>
  </si>
  <si>
    <t>1.3.1. Analizar y estructurar el Inventario de registro de Activos de Información conforme a la actualización de la TRD de la Empresa Metro de Bogotá</t>
  </si>
  <si>
    <t>Responsables Lideres de Proceso de cada área bajo el acompañamiento técnico de la GAA</t>
  </si>
  <si>
    <t>(Reuniones para actualización del Instrumento realizadas / reuniones programadas)*100</t>
  </si>
  <si>
    <t>Inventario de Registro de activos de información actualizado</t>
  </si>
  <si>
    <t>1.3.2. Analizar y estructurar el Indice de Información Clasificada y Reservada conforme a la actualización de la TRD de la Empresa Metro de Bogotá</t>
  </si>
  <si>
    <t>Índice de Información Caslificada y Reservada actualizado</t>
  </si>
  <si>
    <t>1.3.3. Analizar y estructurar el esquema de publicación de información conforme a la actualización de la TRD de la Empresa Metro de Bogotá</t>
  </si>
  <si>
    <t>Esquema de publicación de información actualizado</t>
  </si>
  <si>
    <t>1.4 Criterios diferencial de accesibilidad</t>
  </si>
  <si>
    <t>1.4.1. Definir y monitorear las actividades claves para dar cumplimiento a la Resolución 1519 del 2020 “Por la cual se definen los estándares y directrices para publicar la información señalada en la Ley 1712 del 2014 y se definen los requisitos en materia de acceso a la información pública, accesibilidad web, seguridad digital, y datos abiertos”.</t>
  </si>
  <si>
    <t xml:space="preserve">OAI - OTI </t>
  </si>
  <si>
    <t>(# de validaciones hechas/*4)*100</t>
  </si>
  <si>
    <t>Realizar 4 validaciones de información publicada</t>
  </si>
  <si>
    <t>1.5 Monitoreo de acceso  a la información publica</t>
  </si>
  <si>
    <t>1.5.1. Monitorear la actualización de la información publicada en el micrositio en la página web de la EMB, con el fin de dar cumplimiento a la iniciativa de Gobierno Abierto para promover la transparencia y divulgación de la ejecución del proyecto Primera Línea de Metro de Bogotá  Tramo 1 (PLMB T-1), a través de la utilización de la herramientas de Tecnologías de la Información - TI -  y estrategias de comunicación.</t>
  </si>
  <si>
    <t>OAI - GE</t>
  </si>
  <si>
    <t>(# de Monitoreo a la información publicada en el Micrositio /*3)*100</t>
  </si>
  <si>
    <t>Realizar 3 monitoreos de información publicada</t>
  </si>
  <si>
    <r>
      <t>2.</t>
    </r>
    <r>
      <rPr>
        <b/>
        <sz val="7"/>
        <color theme="1"/>
        <rFont val="Times New Roman"/>
        <family val="1"/>
      </rPr>
      <t xml:space="preserve">       </t>
    </r>
    <r>
      <rPr>
        <b/>
        <sz val="10"/>
        <color theme="1"/>
        <rFont val="Calibri"/>
        <family val="2"/>
      </rPr>
      <t>Rendición de cuentas.</t>
    </r>
  </si>
  <si>
    <t>2.1 Información de calidad y en lenguaje comprensible</t>
  </si>
  <si>
    <t>2.1.1. Revisar y de ser necesario actualizar el procedimiento  de rendición de cuentas a los grupos de valor e interés de la EMB y hacer seguimiento a su implementación.</t>
  </si>
  <si>
    <t>GCCC / OAP / SSA</t>
  </si>
  <si>
    <t>(# de revisiones o actualizaciones realizadas/1)*100</t>
  </si>
  <si>
    <t>Procedimiento de rendición de cuentas revisado o actualizado y publicado</t>
  </si>
  <si>
    <t>2.1.2. Publicar Informe de Gestión de la EMB 2023</t>
  </si>
  <si>
    <t>OAP</t>
  </si>
  <si>
    <t>(# Informes publicados/1)*100</t>
  </si>
  <si>
    <t xml:space="preserve">Publicación informe página web. </t>
  </si>
  <si>
    <t>Para el mes enero, se realizo la publicación en la pagina web del informe de Gestión de la EMB vigencia 2023</t>
  </si>
  <si>
    <t>2.2. Diálogo de doble vía con la ciudadanía y sus organizaciones</t>
  </si>
  <si>
    <t xml:space="preserve">2.2.1. Llevar a cabo la rendición de cuentas de la Empresa Metro de Bogotá. </t>
  </si>
  <si>
    <t>(# de rendiciones de cuentas de la EMB realizadas  /# de
rendiciones de cuentas de la EMB programadas) *100%.</t>
  </si>
  <si>
    <t>Rendición de cuentas realizada</t>
  </si>
  <si>
    <t xml:space="preserve">No aplica para el periodo </t>
  </si>
  <si>
    <t>2.2.2. Realizar un proceso permanente de rendición de cuentas basado en la identificación de las necesidades e intereses de información ciudadana (demanda ciudadana), en el marco de las rendiciones de cuentas del Sector Movilidad y del Distrito.</t>
  </si>
  <si>
    <t># de rendiciones de cuentas ejecutadas en el Sector Movilidad y del Distrito</t>
  </si>
  <si>
    <t>Participación en las actividades de rendición de cuentas Sector Movilidad y del Distrito</t>
  </si>
  <si>
    <t>El primer trimestre del 2024, desde la EMB, se participó en 3 ejercicios de rendición de cuentas y conversatorios en el marco de las actividades realizadas por el sector Movilidad:
1. 01/03/2024 Conversatorio Niños, Niñas y Movilidad
2. 15/03/2024 Conversatorio Movilidad Diversa. Población LGBTI
3. 22/03/2024 Mujeres y Movilidad</t>
  </si>
  <si>
    <t>2.2.3. Generar espacios de participación y socialización por medio de actividades de socialización y divulgación sobre el avance del proyecto a los diferentes grupos de interés que involucre espacio de información y atención a la ciudadanía y se de respuesta a las inquietudes que resulten en cada jornada en los tiempos acordados. (Directiva 05 de 2020)</t>
  </si>
  <si>
    <t>SSA</t>
  </si>
  <si>
    <t>(# de espacios generados/ # de espacios Programados)*100</t>
  </si>
  <si>
    <t>2.2.4. Realizar al menos un ejercicio de participación ciudadana en la formulación de los planes institucionales de la EMB con el propósito de mejorar el relacionamiento de los grupos de valor e interés teniendo en cuenta los enfoques territorial, diferencial y de género</t>
  </si>
  <si>
    <t>31/04/2024</t>
  </si>
  <si>
    <t>(# ejercicios de participación ciudadana realizados / 1)*100</t>
  </si>
  <si>
    <t>Realizar al menos un ejercicio de participación ciudadana en la formulación de los planes institucionales de la EMB</t>
  </si>
  <si>
    <t>Desde noviembre del 2023 se  adelantó un ejercicio de participación ciudadana en la planeación institucional del 2024, a través de una encuesta aplicada a los grupos de valor e interés de la EMB, los resultados de la  misma se socializaron con las  áreas encargadas de los planes tales como  Plan Anticorrupción y Atención al Ciudadano - PAAC y  Plan de Acción Institucional Integrado - PAII para ser aplicados en la vigencia,  como evidencia del mismo se adjuntan los correos remitidos a las áreas.</t>
  </si>
  <si>
    <t>2.3 Incentivos para motivar la cultura de la rendición y petición de cuentas</t>
  </si>
  <si>
    <t>2.3.1 Desarrollar al menos una acción que permita fortalecer la participación activa de los grupos de valor e interés en los ejercicios de rendición de cuentas.</t>
  </si>
  <si>
    <t>(# de acciones implementadas /1)*100</t>
  </si>
  <si>
    <t>Acción de fortalecimiento de participación ciudadana en la rendición de cuentas</t>
  </si>
  <si>
    <t>No aplica</t>
  </si>
  <si>
    <t>No aplica de acuerdo con el periodo del reporte</t>
  </si>
  <si>
    <t>2.4 Evaluación y retroalimentación a la gestión institucional</t>
  </si>
  <si>
    <t>2.4.1. Realizar evaluación interna y externa del proceso de rendición de cuentas a fin de hacer seguimiento e identificar lecciones aprendidas y buenas prácticas.</t>
  </si>
  <si>
    <t>(# de evaluaciones realizadas/1)*100</t>
  </si>
  <si>
    <t>Evaluación del proceso de rendición de cuentas</t>
  </si>
  <si>
    <t>2.5 Rendición de cuentas focalizada</t>
  </si>
  <si>
    <t>2.5.1. Generar espacios de rendición de cuentas focalizados en el marco de los encuentros feriales locales desarrollados por el Nodo Sector Movilidad</t>
  </si>
  <si>
    <t>(# activades ejecutadas / # actividades requeridas)*100</t>
  </si>
  <si>
    <t>Espacios de rendición de cuentas focalizados</t>
  </si>
  <si>
    <t>2.6 Articulación Institucional a los Nodos de Rendición de Cuentas</t>
  </si>
  <si>
    <t>2.6.1. Realizar un proceso permanente de rendición de cuentas basado en la identificación de las necesidades e intereses de información ciudadana (demanda ciudadana), incluidas las rendiciones de cuentas locales.</t>
  </si>
  <si>
    <t>Participación en las rendiciones de cuentas locales</t>
  </si>
  <si>
    <r>
      <t>3.</t>
    </r>
    <r>
      <rPr>
        <b/>
        <sz val="7"/>
        <color theme="1"/>
        <rFont val="Times New Roman"/>
        <family val="1"/>
      </rPr>
      <t xml:space="preserve">       </t>
    </r>
    <r>
      <rPr>
        <b/>
        <sz val="10"/>
        <color theme="1"/>
        <rFont val="Calibri"/>
        <family val="2"/>
      </rPr>
      <t>Mecanismos de Mejora de Atención al ciudadano.</t>
    </r>
  </si>
  <si>
    <t>3.1 Estructura Administrativa y de direccionamiento Estratégico</t>
  </si>
  <si>
    <t>3.1.1. Implementar permanentemente divulgación sobre temas de atención a la ciudadanía</t>
  </si>
  <si>
    <t>(# de reportes suministrados/11)*100</t>
  </si>
  <si>
    <t>Reporte con las divulgaciones sobre temas de atención a la ciudadanía</t>
  </si>
  <si>
    <t>Para el I cuatrimestre la Gerencia de Comunicaciones, Ciudadanía y Cultura  continuó con la implementación de la estrategia de divulgación a la ciudadanía, informando sobre los principales temas liderados por la EMB. Todas las evidencias se encuentran en la matriz de seguimiento.</t>
  </si>
  <si>
    <t>3.2 Fortalecimiento de los canales de atención.</t>
  </si>
  <si>
    <t>3.2.1.Mantener actualizada la matriz de seguimiento, monitoreo y control a las peticiones de la ciudadanía que ingresan por los diferentes canales de la Empresa Metro para llevar trazabilidad de la gestión de PQRSD.</t>
  </si>
  <si>
    <t>(# de matrices actualizadas/1)*100</t>
  </si>
  <si>
    <t>Matriz de seguimiento, monitoreo y control a las peticiones de la ciudadanía actualizada</t>
  </si>
  <si>
    <t>Permanentemente la Gerencia de Comunicaciones, Ciudadanía y Cultura, actualiza la matriz de seguimiento, monitoreo y control de todas las peticiones ciudadanas que ingresan por los distintos canales a la EMB.</t>
  </si>
  <si>
    <t>3.2.2. Mantener activos los canales de atención a la ciudadanía</t>
  </si>
  <si>
    <t>OAI - GCC</t>
  </si>
  <si>
    <t>(# de canales de comunicación activos/# de canales existentes)*100</t>
  </si>
  <si>
    <t>Canales de comunicación activos</t>
  </si>
  <si>
    <r>
      <rPr>
        <b/>
        <sz val="11"/>
        <color rgb="FF000000"/>
        <rFont val="Calibri"/>
        <scheme val="minor"/>
      </rPr>
      <t xml:space="preserve">Canal escrito:
</t>
    </r>
    <r>
      <rPr>
        <sz val="11"/>
        <color rgb="FF000000"/>
        <rFont val="Calibri"/>
        <scheme val="minor"/>
      </rPr>
      <t xml:space="preserve">• Radicando su comunicación en la ventanilla única de correspondencia ubicada en la Carrera 9 No. 76 - 49 Piso 4, de lunes a viernes de 8:00 a.m. a 5:30 p.m.
Canal virtual:
• A través de la página del Sistema Distrital de Quejas y Soluciones de la Alcaldía Mayor de Bogotá, Bogotá te escucha: https://www.bogota.gov.co/sdqs/
• Dsde la página web del Metro de Bogotá, en el enlace: http://www.metrodebogota.gov.co / Atención al Ciudadano / Peticiones, Quejas, Reclamos, Sugerencias y Denuncias / Crear Petición
• Por medio del correo electrónico: contactenos@metrodebogota.gov.co
• Nota aclaratoria: Las PQRSD recibidas en días no hábiles (sábados, domingos y festivos) y fuera del horario laboral (8:00 a.m. - 5:30 p.m.), se entenderán presentadas el día y hora hábil siguiente.
</t>
    </r>
    <r>
      <rPr>
        <b/>
        <sz val="11"/>
        <color rgb="FF000000"/>
        <rFont val="Calibri"/>
        <scheme val="minor"/>
      </rPr>
      <t xml:space="preserve">Sede Administrativa:
</t>
    </r>
    <r>
      <rPr>
        <sz val="11"/>
        <color rgb="FF000000"/>
        <rFont val="Calibri"/>
        <scheme val="minor"/>
      </rPr>
      <t xml:space="preserve">• En nuestra sede administrativa de METRO DE BOGOTÁ S.A., ubicada en la Carrera 9 No. 76 - 49 Piso 4, Bogotá – Colombia, en el horario de 8:30 a.m. a 5:30 p.m. La cita se debe solicitar previamente, a través de contactenos@metrodebogota.gov.co
</t>
    </r>
    <r>
      <rPr>
        <b/>
        <sz val="11"/>
        <color rgb="FF000000"/>
        <rFont val="Calibri"/>
        <scheme val="minor"/>
      </rPr>
      <t xml:space="preserve">Canal telefónico:
</t>
    </r>
    <r>
      <rPr>
        <sz val="11"/>
        <color rgb="FF000000"/>
        <rFont val="Calibri"/>
        <scheme val="minor"/>
      </rPr>
      <t xml:space="preserve">• Teléfono atención al ciudadano (PQRS): +57 601 555 33 33 ext. 1135, 1189, 1190 y 1203.
Concesionario Metro Línea 1 S.A.S.
Canal telefónico:
• Número fijo: 601 6478710
Celular: 
* Oficina en la localidad de Bosa: 305 828 5515
oOficina en la calle 72: 305 808 3719
oOficina en la Av. 68: 305 808 3739
oOficina Tramo 2: 305 880 1430
</t>
    </r>
    <r>
      <rPr>
        <b/>
        <sz val="11"/>
        <color rgb="FF000000"/>
        <rFont val="Calibri"/>
        <scheme val="minor"/>
      </rPr>
      <t xml:space="preserve">Canal virtual:
</t>
    </r>
    <r>
      <rPr>
        <sz val="11"/>
        <color rgb="FF000000"/>
        <rFont val="Calibri"/>
        <scheme val="minor"/>
      </rPr>
      <t xml:space="preserve">•A través de la página del Sistema Distrital de Quejas y Soluciones de la Alcaldía Mayor de Bogotá, Bogotá te escucha: https://www.bogota.gov.co/sdqs/consultar-peticion
•Por medio de los siguientes correos electrónicos:
o	Para consultas generales: gestion.social@metro1.com.co
o	Para consultas sobre las obras que se realizan en el intercambiador vial de la calle 72 con Avenida Caracas: social.calle72@metro1.com.co
o	Para consultas sobre las obras que se realizan en el sector del patio taller en Bosa: social.patiotaller@metro1.com.co
o	Para consultas sobre las obras que se realizan en los puentes de la Av. 68: socialtramo3@metro1.com.co / social.avenida68@metro1.com.co
o	Para consultas sobre las obras que se realizan en el sector del tramo 2: socialtramo2@metro1.com.co
</t>
    </r>
    <r>
      <rPr>
        <b/>
        <sz val="11"/>
        <color rgb="FF000000"/>
        <rFont val="Calibri"/>
        <scheme val="minor"/>
      </rPr>
      <t xml:space="preserve">Canal presencial y escrito:
</t>
    </r>
    <r>
      <rPr>
        <sz val="11"/>
        <color rgb="FF000000"/>
        <rFont val="Calibri"/>
        <scheme val="minor"/>
      </rPr>
      <t xml:space="preserve">La oficina administrativa del Concesionario ubicada en la calle 100 # 8 A 49, Edificio World Trade Center, torre B oficina 1101 y 1102, en el horario comprendido de lunes a viernes de 8:00 AM a 5 PM.
En las siguientes oficinas de atención a la ciudadanía de lunes a viernes de 8:00 AM a 5:00 PM y sábados de 8:00 AM a 12:00 M, en las cuales se encuentran los buzones de sugerencias: 
►    Tramo 1: Carrera 88 A No. 42F – 32 Sur, barrio Tintalito.
►    Tramo 2: Avenida Primero de Mayo (Transversal 78H) No. 41 C - 67 Sur.
►    Tramo 3: Calle 26 Sur No. 68I – 12 / 18.
►    Tramo 4: Av. Calle 1 No. 24B – 55. Barrio La Fraguita.
►    Tramo 6: Calle 72 No. 10 – 34, Local 147, Centro Comercial Avenida Chile.
►    Puntos móviles de atención los cuales tendrán una ubicación y horario variable conforme las necesidades y actividades del componente social de Metro Línea 1 S.A.S. en los frentes de obra activos.
</t>
    </r>
  </si>
  <si>
    <t>3.3 Talento  Humano</t>
  </si>
  <si>
    <t>3.3.1. Fortalecer las competencias de los servidores de la Empresa en la atención al ciudadano para lo cual se buscará la oferta de entidades especializadas en el tema.</t>
  </si>
  <si>
    <t>GAA-TH</t>
  </si>
  <si>
    <t># personas asistentes al curso o capacitación</t>
  </si>
  <si>
    <t>Capacitar al menos a 10 servidores</t>
  </si>
  <si>
    <t>En tiempo para la realización de la actividad. No se ha realizado la capacitación</t>
  </si>
  <si>
    <t>3.4 Normativo y procedimental.</t>
  </si>
  <si>
    <t>3.4.1 Realizar 6 actividades de promoción o divulgación internos y externos de los canales de denuncias y su correcta utilización</t>
  </si>
  <si>
    <t>OAI - OCD</t>
  </si>
  <si>
    <t>(# de socializaciones hechas/6) * 100</t>
  </si>
  <si>
    <t xml:space="preserve">6 actividades realizadas </t>
  </si>
  <si>
    <t>Durante el periodo se realizaron 3 actividades de promoción o divulgación internos y externos de los canales de denuncias y su correcta utilización, así:
1. Charla sobre corrupción, canales de denuncia y medidas de protección al denunciante el 19/03/2024, dirigida al equipo de gestores de integridad de la EMB.
2. Boletín disciplinario No. 1. publicado en el SOMOS METRO 19/03/2024, en donde se habló sobre las faltas disciplinarias, la corrupción administrativa y los canales de denuncia por actos de corrupción.
3. Boletín disciplinario No. 2 publicado en el SOMOS METRO 26032024, en el cual se refirió a la queja por actos de corrupción, sus elementos esenciales y la reserva de la queja entre otros.
En las dos piezas se incluyó además, la relación de canales institucionales de denuncia por actos de corrupción.</t>
  </si>
  <si>
    <t>3.4.2 Revisar y actualizar semestralmente, si es necesario, los canales de denuncia de la entidad  y la cartilla "Denuncia, fácil, rápido y seguro"</t>
  </si>
  <si>
    <t>(# de revisiones y/o actualizaciones/2) * 100</t>
  </si>
  <si>
    <t>2 revisiones y/o actualizaciones</t>
  </si>
  <si>
    <t>El 05 de marzo de 2024 se llevó a cabo una mesa de trabajo con  la OAI, en donde se hizo la primera revisión de los canales de denuncia de la entidad  y la cartilla "Denuncia, fácil, rápido y seguro". Se concluyó que éstos no requieren modificaciones, no obstante, se sugirieron cambios al procedimiento de Reporte Interno de Denuncias CA-PR-003 Versión 2. De esta reunión se suscribió ayuda de memoria.</t>
  </si>
  <si>
    <t>3.4.3. Generar 2 documentos en los que se realicen recomendaciones para mejorar la prestación del servicio al ciudadano.</t>
  </si>
  <si>
    <t>(# de documentos con recomendaciones / 2)*100</t>
  </si>
  <si>
    <t>Documentos de recomendaciones para mejorar la prestación del servicio al ciudadano</t>
  </si>
  <si>
    <t>3.5 Relacionamiento con el ciudadano</t>
  </si>
  <si>
    <t>3.5.1. Generar reporte de información asociado al nivel de satisfacción en la atención al ciudadano por parte de la EMB de acuerdo con la tabulación de las encuestas de satisfacción y socializar los resultados.</t>
  </si>
  <si>
    <t>(# de reportes realizados/1)*100</t>
  </si>
  <si>
    <t>Reporte de satisfacción en la atención al ciudadano</t>
  </si>
  <si>
    <t xml:space="preserve">3.5.2.Incorporar, desarrollar e implementar acciones de mejora a partir de la aplicación de las Encuestas de Satisfacción y, los demás canales de comunicación de los que dispone la EMB para la ciudadanía. </t>
  </si>
  <si>
    <t>(# de acciones de
mejora
implementadas
/# de acciones de
Mejoras
propuestas) *100</t>
  </si>
  <si>
    <t>Acciones de mejora implementadas</t>
  </si>
  <si>
    <t>3.5.3. Establecer indicadores (KPI) de acuerdo con la gestión de redes sociales, para medir el grado y calidad de las interacciones de los ciudadano.</t>
  </si>
  <si>
    <t>(1 Matriz de indicadores KPI actualizada con nuevos indicadores / 1 Matriz de indicadores KPI) *100%</t>
  </si>
  <si>
    <t>11 reportes realizados</t>
  </si>
  <si>
    <t>Para el primer trimestre del 2024 se actualizó la matriz de indicadores KPI donde se evidencian estos resultados:
- Primer KPI - Respuestas a comentarios: se respondió el 100 % de los comentarios que llegaron por redes sociales
- Segundo KPI - tasa de interacción promedio: vemos que para twitter la interacción fue del 5,83 %, para Facebook fue del 6,24 %, para instagram fue del 1,60 %, y para LinkedIn fue del 8,30 %
- Tercer KPI - respuesta satisfactoria por el ciudadano: la calificación fue de 3,2 sobre 4</t>
  </si>
  <si>
    <t xml:space="preserve">3.5.4. Realizar 4 actividades de divulgación interna y externa sobre la figura del defensor del ciudadano </t>
  </si>
  <si>
    <t>(# de actividades realizadas/4)*100</t>
  </si>
  <si>
    <t>Actividades realizadas</t>
  </si>
  <si>
    <t>3.6 Análisis de información de las denuncias de corrupción (Enfoque de Género)</t>
  </si>
  <si>
    <t xml:space="preserve">3.6.1 Presentar a la Alta Dirección un informe semestral de las denuncias discriminadas por tipología asociadas a posibles actos de corrupción en donde se incluya un enfoque de género del denunciante </t>
  </si>
  <si>
    <t>OCD</t>
  </si>
  <si>
    <t>(# de reportes presentados/2)*100</t>
  </si>
  <si>
    <t>2 informes presentados</t>
  </si>
  <si>
    <t xml:space="preserve">La presente actividad se tiene programada para iniciar a partir del segundo trimestre del año. </t>
  </si>
  <si>
    <r>
      <t>4.</t>
    </r>
    <r>
      <rPr>
        <b/>
        <sz val="7"/>
        <color theme="1"/>
        <rFont val="Times New Roman"/>
        <family val="1"/>
      </rPr>
      <t xml:space="preserve">       </t>
    </r>
    <r>
      <rPr>
        <b/>
        <sz val="10"/>
        <color theme="1"/>
        <rFont val="Calibri"/>
        <family val="2"/>
      </rPr>
      <t>Racionalización de trámites</t>
    </r>
  </si>
  <si>
    <t>4.1 Racionalización de Trámites</t>
  </si>
  <si>
    <t>Validar que se cuenta con las condiciones para la aplicabilidad del concepto emitido por el DAFP para la política de Racionalización de Trámites en al EMB.</t>
  </si>
  <si>
    <t>(# de reuniones para la validación de la aplicabilidad del concepto de DAFP / 1)*100</t>
  </si>
  <si>
    <t>Evidencia de una reunión con la Gerencia de Comunicaciones, Ciudadanía y Cultura - Servicio al ciudadano en la que se identifique si exiten o no trámites u otros procedimientos administrativos</t>
  </si>
  <si>
    <t xml:space="preserve">Para el primer trimestre del 2024 se realizó una mesa de trabajo con la GCC para la revisión de la aplicación del Concepto DAFP - Política de Racionalización de trámites en la EMB con el fin de 
validar que se cuenta con las condiciones para la aplicabilidad del concepto emitido. </t>
  </si>
  <si>
    <t>4.2 Consulta Ciudadana para la mejora de experiencias de los usuarios</t>
  </si>
  <si>
    <r>
      <rPr>
        <sz val="11"/>
        <color rgb="FF000000"/>
        <rFont val="Calibri"/>
        <scheme val="minor"/>
      </rPr>
      <t xml:space="preserve">
</t>
    </r>
    <r>
      <rPr>
        <sz val="11"/>
        <color rgb="FF000000"/>
        <rFont val="Calibri"/>
        <scheme val="minor"/>
      </rPr>
      <t xml:space="preserve">
</t>
    </r>
  </si>
  <si>
    <r>
      <t>5.</t>
    </r>
    <r>
      <rPr>
        <b/>
        <sz val="7"/>
        <color theme="1"/>
        <rFont val="Times New Roman"/>
        <family val="1"/>
      </rPr>
      <t xml:space="preserve">       </t>
    </r>
    <r>
      <rPr>
        <b/>
        <sz val="10"/>
        <color theme="1"/>
        <rFont val="Calibri"/>
        <family val="2"/>
      </rPr>
      <t>Apertura de Información y Datos Abiertos</t>
    </r>
  </si>
  <si>
    <t>5.1 Apertura de datos para los ciudadanos y grupos de interés</t>
  </si>
  <si>
    <t xml:space="preserve">5.1.1. Revisar y de ser necesario actualizar el Plan de Apertura de Datos de la Empresa Metro de Bogotá para la vigencia 2024. </t>
  </si>
  <si>
    <t>OTI</t>
  </si>
  <si>
    <t>(# de revisiones /1)*100</t>
  </si>
  <si>
    <t>Plan de Apertura de Datos validado y/o actualizado</t>
  </si>
  <si>
    <t>5.2 Entrega de Información en lenguaje sencillo que de cuenta de la gestión institucional</t>
  </si>
  <si>
    <r>
      <t xml:space="preserve">5.2.1 </t>
    </r>
    <r>
      <rPr>
        <sz val="10"/>
        <rFont val="Calibri"/>
        <family val="2"/>
      </rPr>
      <t>Participar en una capacitación, charla o socialización que permita interiorizar la cultura del lenguaje claro en los servidores de la EMB</t>
    </r>
  </si>
  <si>
    <t>(# de certificados de participación de servidores de la GCC en la actividad /  # de servidores de la GCC/1)*100</t>
  </si>
  <si>
    <t>Participación en capacitación, charla o socialización en lenguaje claro o sencillo</t>
  </si>
  <si>
    <t>Para el primer cuatrimestre se coordinaron las acciones necesarias para concretar la capacitación con apoyo de la Veeduria Distrital  del Lenguaje Claro a los servidores de la EMB.</t>
  </si>
  <si>
    <t>5.3 Apertura de la información presupuestal institucional y de resultados</t>
  </si>
  <si>
    <t>5.3.1 Publicar en el Menú de Transparencia y Acceso a la Información Pública el presupuesto general de ingresos, gastos e inversión.</t>
  </si>
  <si>
    <t>GF</t>
  </si>
  <si>
    <t>(# de publicaciones realizadas / # de publicaciones requeridas) * 100</t>
  </si>
  <si>
    <t>Presupuesto general de ingresos, gastos e inversión publicado</t>
  </si>
  <si>
    <t>Sección de estados financieros actualizada</t>
  </si>
  <si>
    <t>5.4 Estandarización de datos abiertos para intercambio de información</t>
  </si>
  <si>
    <t>5.4.1. Adoptar los lineamientos del lenguaje común en la información de la EMB para la generación de información más transparente y accesible</t>
  </si>
  <si>
    <t>Lidera: OTI
Acompaña: OAI</t>
  </si>
  <si>
    <t>(# de actividades realizadas según Plan de Trabajo/# de actividades programadas para el período)*100</t>
  </si>
  <si>
    <t>Una base datos en la que se adopte el lenguaje común</t>
  </si>
  <si>
    <t>6.      Participación e innovación en la Gestión Pública</t>
  </si>
  <si>
    <t>6.1 Ciudadanía en la toma de decisiones públicas</t>
  </si>
  <si>
    <t>6.1.1. Documentar las buenas prácticas que fueron establecidas a partir de la participación de la ciudadanía en los ejercicios de innovación abierta</t>
  </si>
  <si>
    <t>Una (1) buena práctica documentada</t>
  </si>
  <si>
    <t>Buena práctica aprobada y divulgada en el Repositorio documental.</t>
  </si>
  <si>
    <t>6.1.2. Realizar un ejercicio de innovación publica donde se aborde problemáticas de ciudad con los grupos de interés</t>
  </si>
  <si>
    <t>Un (1) ejercicio de innovación pública con los grupos de interés</t>
  </si>
  <si>
    <t>Una sesión de innovación pública ejecutada</t>
  </si>
  <si>
    <t>6.2 Iniciativas de innovación por articulación institucional</t>
  </si>
  <si>
    <t>6.2.1. Elaborar prototipo del espacio para la Gestión del Conocimiento y la Innovación con el fin de generar un repositorio de todo lo concerniente a esta dimensión</t>
  </si>
  <si>
    <t>Un (1) prototipo del espacio para la Gestión del Conocimiento y la Innovación</t>
  </si>
  <si>
    <t>Prototipo del espacio para la Gestión del Conocimiento y la Innovación</t>
  </si>
  <si>
    <t>Se cuenta con el prototipo del diseño del espacio de Gestión de Conocimiento e Innovación el cual fue enviado a la GCC para su validación y desarrollo en conjunto con OTI</t>
  </si>
  <si>
    <t>6.3 Redes de innovación Pública</t>
  </si>
  <si>
    <t xml:space="preserve">6.3.1. Realizar una revisión de los requisitos para la creación de una red de innovación pública </t>
  </si>
  <si>
    <t>Una (1) revisión realizada de los requisitos</t>
  </si>
  <si>
    <t>Documento borrador con los requisitos de creación de una red de innovación pública</t>
  </si>
  <si>
    <t>7.   Fortalecimiento de una Cultura de Integridad</t>
  </si>
  <si>
    <t>7.1 Programa de Gestión de Integridad</t>
  </si>
  <si>
    <t>7.1.1 Alistamiento</t>
  </si>
  <si>
    <t>7.1.1.1 Renovar, en caso de ser necesario, el equipo de Gestores de Integridad</t>
  </si>
  <si>
    <t>(# de convocatorias hechas /1) *100</t>
  </si>
  <si>
    <t>Grupo conformado de Gestores de Integridad</t>
  </si>
  <si>
    <t>Se expidió la resolución 048 de 2024, mediante la cual se nombro al nuevo equipo de gestores de integridad.</t>
  </si>
  <si>
    <t>7.1.1.2 Socializar al interior del Grupo de Gestores la gestión realizada en la vigencia anterior</t>
  </si>
  <si>
    <t>Gestores de Integridad</t>
  </si>
  <si>
    <t>(# de socializaciones realizadas/1) * 100</t>
  </si>
  <si>
    <t>Incluir el tema en la primera sesión de la vigencia.</t>
  </si>
  <si>
    <t xml:space="preserve">Se socializo al interior del equipo de gestores la gestión realizada en la vigencia anterior en la sesión de fecha 22 de marzo de 2024. </t>
  </si>
  <si>
    <t>7.1.1.3 Revisar y en caso de requirirse actualizar la formulación del plan de integridad</t>
  </si>
  <si>
    <t>(# de Revisiones hechas/1) * 100</t>
  </si>
  <si>
    <t>Plan de Integridad revisado y/o actualizado</t>
  </si>
  <si>
    <t xml:space="preserve">Se verifico con el equipo de gestores de integridad la necesidad de actualizar la formulación del plan de integridad en la sesión de fecha 22 de marzo de 2024. Se concluyo que no realizaría ningún cambio. </t>
  </si>
  <si>
    <t>7.1.1.4 Fortalecer y capacitar a los integrantes del grupo de gestores de integridad en los temas de su competencia</t>
  </si>
  <si>
    <t>(# capacitaciones / 1) *100</t>
  </si>
  <si>
    <t>Una capacitación a los integrantes del grupo</t>
  </si>
  <si>
    <t xml:space="preserve">Esta actividad se esta ejecutando. A la fecha se tiene dos certificados de la finalización del curso. </t>
  </si>
  <si>
    <t>7.1.2 Armonización</t>
  </si>
  <si>
    <t>7.1.2.1 Socializar y divulgar la integración del grupo de gestores de integridad</t>
  </si>
  <si>
    <t>Socialización divulgación</t>
  </si>
  <si>
    <t>una socialización de la conformación del grupo</t>
  </si>
  <si>
    <t xml:space="preserve">En el boletín 02042024 de Somos Metro, se realizó la socialización de la nueva conformación del equipo de gestores de integridad. </t>
  </si>
  <si>
    <t>7.1.3 Diagnóstico</t>
  </si>
  <si>
    <t>7.1.3.1 Realizar un diagnóstico integral</t>
  </si>
  <si>
    <t>Diagnósticos</t>
  </si>
  <si>
    <t>Un diagnóstico integral realizado</t>
  </si>
  <si>
    <t>N/A</t>
  </si>
  <si>
    <t xml:space="preserve">Con corte al 31 de marzo de 2024, esta actividad aún no se ha iniciado. </t>
  </si>
  <si>
    <t>7.1.4 Implementación</t>
  </si>
  <si>
    <t>7.1.4.1 Socializar los temas relacionados al código de integridad a través del uso de campañas de comunicación, de acuerdo con lo dispuesto por la entidad</t>
  </si>
  <si>
    <t># de campañas de socialización o comunicación de temas de integridad</t>
  </si>
  <si>
    <t>Al menos 2 campañas de socialización o comunicación de temas de integridad</t>
  </si>
  <si>
    <t>7.1.4.2. Realizar actividades de promoción de la cultura de la integridad involucrando a la Alta Gerencia</t>
  </si>
  <si>
    <t>(# de actividades hechas / # de actividades contempladas) * 100</t>
  </si>
  <si>
    <t>Actividades que incluyen la Alta Gerencia</t>
  </si>
  <si>
    <t>Esta actividad esta programada para iniciar en el mes de abril.</t>
  </si>
  <si>
    <t xml:space="preserve">7.1.5 Seguimiento y  evaluación </t>
  </si>
  <si>
    <t>7.1.5.1. Realizar seguimiento a las actividades formuladas dentro del plan de integridad</t>
  </si>
  <si>
    <t>(# de seguimientos / 2) * 100</t>
  </si>
  <si>
    <t>Al menos dos reuniones en las que se evidencie el seguimiento a las actividades proyectadas</t>
  </si>
  <si>
    <t xml:space="preserve">Esta actividad se ejecutará en los próximos cuatrimsetres. </t>
  </si>
  <si>
    <t>7.1.5.2. Aplicar herramienta para evaluar los conocimientos sobre el código de integridad a los servidores públicos</t>
  </si>
  <si>
    <t>(# veces que se aplica la herramienta/ 1) *100</t>
  </si>
  <si>
    <t>Aplicar la herramienta para evaluar conocimientos por lo menos una vez</t>
  </si>
  <si>
    <t>Esta actividad esta programada para iniciar en el mes de septiembre.</t>
  </si>
  <si>
    <t>7.1.5.3. Analizar los resultados obtenidos de la aplicación de la herramienta a los servidores públicos que incluya recomendaciones o sugerencias para ser aplicadas en el Plan de Integridad 2024</t>
  </si>
  <si>
    <t>(# análisis ejecutados/1) * 100</t>
  </si>
  <si>
    <t>Informe de análisis y recomendaciones al Código de Integridad</t>
  </si>
  <si>
    <t>7.1.5.4. Presentar los resultados de la gestión realizada al Comité Institucional de Gestión y Desempeño</t>
  </si>
  <si>
    <t># de informes de gestión presentados / 1) *100</t>
  </si>
  <si>
    <t>Presentar resultados en 1 comité institucional de gestión y desempeño</t>
  </si>
  <si>
    <t>Esta actividad esta programada para iniciar en el mes de octubre.</t>
  </si>
  <si>
    <t>7.1.5.5. Revisar la gestión realizada durante 2024 para la formulación del PTEP 2025 y socializarlo con los Grupos de valor e interés</t>
  </si>
  <si>
    <t>(# de
revisiones
realizadas/
1) * 100</t>
  </si>
  <si>
    <t>Análisis de la gestión realizada en la vigencia 2023.</t>
  </si>
  <si>
    <t>Esta actividad esta programada para iniciar en el mes de noviembre.</t>
  </si>
  <si>
    <t>7.1.5.6. Formular las actividades del Plan de Integridad 2025</t>
  </si>
  <si>
    <t># de planes formulados / 1) *100</t>
  </si>
  <si>
    <t>Plan de Integridad 2025</t>
  </si>
  <si>
    <t>7.2 Promoción de la Integridad en las instituciones y grupos de interés</t>
  </si>
  <si>
    <t>7.2.1 Socializar los temas relacionados al código de integridad a través del uso de campañas de comunicación, de acuerdo con lo dispuesto por la entidad</t>
  </si>
  <si>
    <t>7.3 Gestión preventiva de Conflictos de Interés</t>
  </si>
  <si>
    <t>7.3.1 Realizar 4 actividades de promoción o divulgación sobre conflictos de interés</t>
  </si>
  <si>
    <t>OAI / OCD</t>
  </si>
  <si>
    <t>(# de socializaciones hechas/4) * 100</t>
  </si>
  <si>
    <t xml:space="preserve">4 actividades realizadas </t>
  </si>
  <si>
    <t xml:space="preserve">Esta actividad se ejecutará en los próximos cuatrimestres. </t>
  </si>
  <si>
    <t>7.4 Gestión prácticas Antisoborno y Antifraude</t>
  </si>
  <si>
    <t>7.4.1. Realizar 4 actividades de promoción o divulgación para sensibilizar sobre la lucha contra el soborno y el fraude.</t>
  </si>
  <si>
    <r>
      <t>8.</t>
    </r>
    <r>
      <rPr>
        <b/>
        <sz val="7"/>
        <color theme="1"/>
        <rFont val="Times New Roman"/>
        <family val="1"/>
      </rPr>
      <t xml:space="preserve">       </t>
    </r>
    <r>
      <rPr>
        <b/>
        <sz val="10"/>
        <color theme="1"/>
        <rFont val="Calibri"/>
        <family val="2"/>
      </rPr>
      <t xml:space="preserve">Gestión de Riesgo de Corrupción - Mapa de Riesgos de Corrupción </t>
    </r>
  </si>
  <si>
    <t>8.1 Política de Administración del Riesgo de Corrupción</t>
  </si>
  <si>
    <t>8.1.1 Socializar la política de riesgos a la entidad</t>
  </si>
  <si>
    <t>GR</t>
  </si>
  <si>
    <t>(No. Socializaciones
realizadas / No.
Socializaciones
planeadas) *100</t>
  </si>
  <si>
    <t>2 socializaciones</t>
  </si>
  <si>
    <t>8.2 Construcción del Mapa de Riesgos de Corrupción</t>
  </si>
  <si>
    <t>8.2.1.  Realizar el acompañamiento metodológico para la elaboración y actualización del Mapa de Riesgos de Corrupción 2024.</t>
  </si>
  <si>
    <t>Responsables: Líderes de Procesos - Acompañamiento: GR</t>
  </si>
  <si>
    <t>No. de matrices de riesgos de corrupción publicadas /No. de matrices de riesgos de
corrupción elaboradas y/o actualizadas.</t>
  </si>
  <si>
    <t>Mapa de Riesgos elaborado y/o actualizado</t>
  </si>
  <si>
    <t>8.3 Consulta y Divulgación</t>
  </si>
  <si>
    <t>8.3.1.  Publicar el Mapa de Riesgos de Corrupción una vez al año o cuando se requiera, y socializar su publicación.</t>
  </si>
  <si>
    <t>OAI / GR</t>
  </si>
  <si>
    <t>No. de publicaciones de la Matriz de Riesgos de corrupción</t>
  </si>
  <si>
    <t>Publicaciones de la Matriz de Riesgos de Corrupción</t>
  </si>
  <si>
    <t>8.4 Monitoreo y Revisión</t>
  </si>
  <si>
    <t>8.4.1.Hacer monitoreo al Mapa de Riesgos de Corrupción de conformidad con la periodicidad establecida en el manual.</t>
  </si>
  <si>
    <t>(# monitoreos realizados/# de monitoreos requeridos)*100</t>
  </si>
  <si>
    <t>Informes de monitoreo</t>
  </si>
  <si>
    <t>8.5 Seguimiento</t>
  </si>
  <si>
    <t>8.5.1. Hacer seguimiento y evaluación al mapa de riesgos de corrupción (Proceso de Auditoría Interna)</t>
  </si>
  <si>
    <t>OCI</t>
  </si>
  <si>
    <t>(# de informes de seguimiento al PAAC realizados y publicados / 3 informes de seguimiento al PAAC programados )*100</t>
  </si>
  <si>
    <r>
      <rPr>
        <sz val="10"/>
        <color rgb="FF000000"/>
        <rFont val="Calibri"/>
      </rPr>
      <t xml:space="preserve">Se realizó segumiento al Plan Anticorrupción y Atención al Ciudadano - PAAC correspondiente al tercer cuatrimestre de 2023, comunicado mediante memorando OCI-MEM24-0032 del 31/01/2024 (Alcance al informe inicial) y publicado en el portal web en la ruta: https://www.metrodebogota.gov.co/?q=transparencia/control/informe-pormenorizado-del-estado-del-control-interno/alcance-informe, dentro del término fijado y atendiendo los lineamientos definidos en el Decreto 124 de 2016, los artículos 5 y 6 del Decreto 2641 de 2012 y el artículo 734 de la Ley 1474 de 2011. Este incluyó el seguimiento a la matriz de riesgos de corrupción, sus controles y planes de acción, según aplicara, atendiendo los lineamientos definidos en la Guía para la Administración de Riesgos y Diseño de Controles, versión 4 y 6 del DAFP.
La medición del indicador al corte del presente monitoreo queda así: (1 / 3 )*100 = 33,3%. Quedando pendiente los seguimientos de primer y segundo cuatrimestre de 2024 en mayo y agosto, respectivamente, para alcanzar al meta del 100%.
</t>
    </r>
    <r>
      <rPr>
        <b/>
        <sz val="10"/>
        <color rgb="FF000000"/>
        <rFont val="Calibri"/>
      </rPr>
      <t>Estado: En ejecución.</t>
    </r>
  </si>
  <si>
    <r>
      <t>9.</t>
    </r>
    <r>
      <rPr>
        <b/>
        <sz val="7"/>
        <color theme="1"/>
        <rFont val="Times New Roman"/>
        <family val="1"/>
      </rPr>
      <t xml:space="preserve">       </t>
    </r>
    <r>
      <rPr>
        <b/>
        <sz val="10"/>
        <color theme="1"/>
        <rFont val="Calibri"/>
        <family val="2"/>
      </rPr>
      <t xml:space="preserve">Medidas de debida diligencia y prevención de lavado de activos </t>
    </r>
  </si>
  <si>
    <t>9.1 Adecuación Institucional para cumplir con la deida diligencia</t>
  </si>
  <si>
    <t>9.1.1. Realizar 4 campañas de socialización al interior de la Entidad para sensibilizar la importancia de la Debida Diligencia.</t>
  </si>
  <si>
    <t>(# de socializaciones/4)*100</t>
  </si>
  <si>
    <t>4 socializaciones</t>
  </si>
  <si>
    <t>9.2 Construcción del plan de trabajo para adaptar y/o desarrollar la debida diligencia</t>
  </si>
  <si>
    <t>9.2.1.Establecer un Plan de Trabajo para el desarrollo de la debida diligencia en los procesos de vinculación de la EMB.</t>
  </si>
  <si>
    <t># de Planes de Trabajo realizados</t>
  </si>
  <si>
    <t>Plan de Trabajo aprobado</t>
  </si>
  <si>
    <t>9.3 Gestión de la debida diligencia</t>
  </si>
  <si>
    <t>9.3.1. Desarrollar un documento en el que se establezcan los pasos para desarrollar la debida diligencia en los procesos de contratación de la Entidad.</t>
  </si>
  <si>
    <t># de documentos de debida dilgencia</t>
  </si>
  <si>
    <t>Un procedimiento</t>
  </si>
  <si>
    <t>Componente</t>
  </si>
  <si>
    <t>Observación</t>
  </si>
  <si>
    <t>Recomendación</t>
  </si>
  <si>
    <t>Transparencia y Acceso a la Información Pública</t>
  </si>
  <si>
    <t>En los items 1.3.1, 1.3.2 y 1.3.3 a cargo de la GAA no se reporta avance cualitativo ni cuantitativo, toda vez que las actividades esta previstas del 1 de agosto al 15 de diciembre de 2024</t>
  </si>
  <si>
    <t>Rendición de Cuentas</t>
  </si>
  <si>
    <t xml:space="preserve">Atención al Ciudadano </t>
  </si>
  <si>
    <t>Racionalización de Trámites</t>
  </si>
  <si>
    <t>Datos Abiertos</t>
  </si>
  <si>
    <t>Participación e innovación en la Gestión Pública</t>
  </si>
  <si>
    <t>Integridad</t>
  </si>
  <si>
    <t>Gestión de Riesgos de Corrupción</t>
  </si>
  <si>
    <t xml:space="preserve">Medidas de debida diligencia y prevención de lavado de activos </t>
  </si>
  <si>
    <t>Se han realizado hasta el momento 3 monitoreos a la información publicada en el Botón de Transparencia, que se han comunicado a las áreas correspondientes a través de Memorandos Nos. OAI-MEM23-11, 22,32</t>
  </si>
  <si>
    <t>Para los meses de diciembre de 2023 (se remite evidencia de acuerdo con el compromiso del cuatrimestre anterior), enero y febrero de 2024 se realizó la actualización del tablero de avance sobre la ejecución de la PLMB T1. El tablero de avance puede ser consultado a través del enlace: https://app.powerbi.com/view?r=eyJrIjoiMDFmM2MwMmUtY2VkOC00ODkwLTk3YjUtYjhmYWJiODgyYTU2IiwidCI6IjJlMTk3NDVhLTI0MTctNDQzYS05MDk0LWE1NDk0M2YwYWUxMSJ9&amp;pageName=ReportSection 
Adicionalmente, en el marco del seguimiento realizado al Botón de Transparencia, gestionado con el Formato CA-FR-001, se verificó la accesibilidad y publicación de la información en el Micrositio. 
La actualización de la información se realiza de manera mensual (mes vencido) de acuerdo con los reportes presentados por el PMO. En tal sentido, la actualización de los porcentajes de avance correspondientes al mes de marzo de 2024 tendrán lugar a mediados del mes de abril de 2024 y la actualización del mes de abril de 2024, a medidados del mes de mayo de 2024. Las evidencias de la actualización de los meses de marzo y abril de 2024 serán remitidas en el curso del seguimiento al siguiente cuatrimestre.</t>
  </si>
  <si>
    <t xml:space="preserve">Durante el primer trimestre de 2024, se realizaron 29 actividades de socialización, divulgación e información con la comunidad del área de influencia del proyecto. Teniendo en cuenta que para la fecha de reporte, no ha concluido el mes de abril, las actividades correspondientes a este mes serán reportadas en el siguiente cuatrimestre </t>
  </si>
  <si>
    <t>En el mes de marzo se realizó una validación con el equipo de página web de la EMB para validar el cumplimiento de los criterios de accesibilidad establecidos en la Res. 1519 de 2020 sobre la página de la sede electrónica de Entidad.</t>
  </si>
  <si>
    <t>En el primer cuatrimestre no se realizaron socializaciones de la política de riesgos.</t>
  </si>
  <si>
    <t>La actividad se encuentra dentro de plazo de ejecución</t>
  </si>
  <si>
    <t>En el mes de enero de 2024 se realizó la publicación del mapa de riesgos de corrupción en la página web de la entidad y en el mes de marzo se publicó una actualización.</t>
  </si>
  <si>
    <t>En el primer cuatrimestre se han realizado los monitoreos a los riesgos de corrupción correspondientes a los meses de enero, febrero y marzo de 2024.</t>
  </si>
  <si>
    <t xml:space="preserve">La revisión del procedimiento se realizará en la tercera semana de abril. </t>
  </si>
  <si>
    <t>Se realizó una divulgación del PTEP a través del Boletín Somos Metro No. 02042024</t>
  </si>
  <si>
    <t>Esta actividad se desarrollará en los próximos cuatrimestres, teniendo en cuenta la nueva reglamentación que se vaya a expedir sobre la figura del Defensor.</t>
  </si>
  <si>
    <t>Esta actividad se desarrollará en el mes de abril.</t>
  </si>
  <si>
    <t>Se realizó una publicación en Boletín Somos Metro No 07032024</t>
  </si>
  <si>
    <t xml:space="preserve">Se realizó una socialización a través del Boletín Somos Metro 07032024 </t>
  </si>
  <si>
    <t>Se envió Plan de Trabajo para aprobación por aprte del líder de proceso el 11 de abril de 2024</t>
  </si>
  <si>
    <t>Se está construyendo el borrador del Procedimiento, de acuerdo con lo propuesto en el Pan de trabajo</t>
  </si>
  <si>
    <t xml:space="preserve">5.3.2. Mantener actualizada la sección dedicada a la publicación de los Estados Financieros en el Menú de Transparencia y Acceso a la Información Pública </t>
  </si>
  <si>
    <t>En el periodo se publicaron 3 informes puesto que se requirió publicar 3. Estos se pueden consultar en la página web de la EMB.</t>
  </si>
  <si>
    <t>Se agendó la primera sesión para la revisión del plan de apertura de datos entre la OTI y Gerencia de Proyectos Férreos, con el fin de validar las actividades y los ajustes que sean necesarios para el día 18 de abril de 2024.</t>
  </si>
  <si>
    <t>En el periodo se publicaron 2 informes puesto que se requirió publicar 2. Estos se pueden consultar en la página web de la EMB.</t>
  </si>
  <si>
    <t>Se generarán las sesiones para definir el plan de trabajo que contenga las actividades para la adopción del lenguaje común en al menos una base de datos de la EMB.</t>
  </si>
  <si>
    <t xml:space="preserve">Permanentemente la Gerencia de Comunicaciones, Ciudadanía y Cultura  gestiona sus  PQRSD ciudadanas a través del Sistema Distrital de Quejas y Soluciones - Bogotá te escucha asegurando la totalidad del trámite.
La matriz de seguimiento con el número exacto de PQRSD se incluye al finalizar el mes de abril 
Teniendo presente que se deben incluir los datos del mes de abril, el resultado de este indicador se entregará al finalizar el mes. </t>
  </si>
  <si>
    <t>Avance Componente</t>
  </si>
  <si>
    <t>Avance General</t>
  </si>
  <si>
    <t>Avance Componente según actividades iniciadas</t>
  </si>
  <si>
    <t>Avance General Componente</t>
  </si>
  <si>
    <t>Avance de Ejecución con actividades iniciadas</t>
  </si>
  <si>
    <t>TOTAL</t>
  </si>
  <si>
    <t>Se realizó una socialización interna a através del Boletín Somos Metro No. 27022024. Se realizó una socialización externa mendiante publicación en redes sociales el primero de marzo de 2024.</t>
  </si>
  <si>
    <t>Las observaciones registradas por las áreas se encuentran en el reporte de avance cualitativo de cada actividad. 
No se registraron solicitudes de modificación de actividades del Programa</t>
  </si>
  <si>
    <t>La realización de actividades debe tener en cuenta los cornograma sd e trabajo del área a cargo de la publicación del contenido por lo que se recomienda realizar una dedbida planeación para la publicación de piezas de comunicación internas y externas.</t>
  </si>
  <si>
    <t>Sin recomendaciones</t>
  </si>
  <si>
    <t>Es importante poner atención a aquellas actividades que tienen un porcentaje de ejecución muy bajo respecto de su ejecución total.</t>
  </si>
  <si>
    <t>Elaboró</t>
  </si>
  <si>
    <t>Revisó</t>
  </si>
  <si>
    <t>Julián Mendoza - Profesional OAI</t>
  </si>
  <si>
    <t>Verónica Gutiérrez - Jefe OAI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</si>
</sst>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scheme val="minor"/>
    </font>
    <font>
      <b/>
      <sz val="10"/>
      <color theme="1"/>
      <name val="Calibri"/>
      <family val="2"/>
    </font>
    <font>
      <b/>
      <sz val="7"/>
      <color theme="1"/>
      <name val="Times New Roman"/>
      <family val="1"/>
    </font>
    <font>
      <sz val="10"/>
      <color theme="1"/>
      <name val="Calibri"/>
      <family val="2"/>
    </font>
    <font>
      <sz val="11"/>
      <color rgb="FF000000"/>
      <name val="Calibri"/>
      <family val="2"/>
      <scheme val="minor"/>
    </font>
    <font>
      <sz val="8"/>
      <name val="Calibri"/>
      <family val="2"/>
      <scheme val="minor"/>
    </font>
    <font>
      <b/>
      <sz val="11"/>
      <color theme="1"/>
      <name val="Calibri"/>
      <family val="2"/>
      <scheme val="minor"/>
    </font>
    <font>
      <b/>
      <sz val="10"/>
      <color theme="1"/>
      <name val="Calibri"/>
      <family val="2"/>
      <scheme val="minor"/>
    </font>
    <font>
      <sz val="10"/>
      <color rgb="FF000000"/>
      <name val="Calibri"/>
      <family val="2"/>
      <scheme val="minor"/>
    </font>
    <font>
      <sz val="10"/>
      <color theme="1"/>
      <name val="Calibri"/>
      <family val="2"/>
      <scheme val="minor"/>
    </font>
    <font>
      <sz val="10"/>
      <name val="Calibri"/>
      <family val="2"/>
    </font>
    <font>
      <sz val="10"/>
      <color rgb="FF000000"/>
      <name val="Calibri"/>
      <family val="2"/>
    </font>
    <font>
      <sz val="11"/>
      <color rgb="FF000000"/>
      <name val="Calibri"/>
      <family val="2"/>
    </font>
    <font>
      <sz val="10"/>
      <color theme="1"/>
      <name val="Calibri"/>
      <scheme val="minor"/>
    </font>
    <font>
      <sz val="10"/>
      <color rgb="FF000000"/>
      <name val="Calibri"/>
      <scheme val="minor"/>
    </font>
    <font>
      <sz val="10"/>
      <color rgb="FF000000"/>
      <name val="Calibri"/>
    </font>
    <font>
      <b/>
      <sz val="10"/>
      <color rgb="FF000000"/>
      <name val="Calibri"/>
    </font>
    <font>
      <sz val="11"/>
      <color rgb="FF000000"/>
      <name val="Calibri"/>
      <scheme val="minor"/>
    </font>
    <font>
      <sz val="11"/>
      <name val="Calibri"/>
      <family val="2"/>
    </font>
    <font>
      <b/>
      <sz val="11"/>
      <color rgb="FF000000"/>
      <name val="Calibri"/>
      <scheme val="minor"/>
    </font>
    <font>
      <sz val="11"/>
      <color theme="1"/>
      <name val="Calibri"/>
      <family val="2"/>
      <scheme val="minor"/>
    </font>
    <font>
      <sz val="11"/>
      <color rgb="FF000000"/>
      <name val="Calibri"/>
    </font>
    <font>
      <b/>
      <sz val="14"/>
      <color theme="1"/>
      <name val="Calibri"/>
      <family val="2"/>
      <scheme val="minor"/>
    </font>
    <font>
      <b/>
      <sz val="16"/>
      <color theme="1"/>
      <name val="Calibri"/>
      <family val="2"/>
      <scheme val="minor"/>
    </font>
    <font>
      <b/>
      <sz val="10"/>
      <color rgb="FF000000"/>
      <name val="Calibri"/>
      <family val="2"/>
    </font>
    <font>
      <b/>
      <sz val="18"/>
      <color theme="1"/>
      <name val="Calibri"/>
      <family val="2"/>
      <scheme val="minor"/>
    </font>
  </fonts>
  <fills count="10">
    <fill>
      <patternFill patternType="none"/>
    </fill>
    <fill>
      <patternFill patternType="gray125"/>
    </fill>
    <fill>
      <patternFill patternType="solid">
        <fgColor rgb="FFEDEDED"/>
        <bgColor indexed="64"/>
      </patternFill>
    </fill>
    <fill>
      <patternFill patternType="solid">
        <fgColor rgb="FFDBDBDB"/>
        <bgColor indexed="64"/>
      </patternFill>
    </fill>
    <fill>
      <patternFill patternType="solid">
        <fgColor theme="0"/>
        <bgColor indexed="64"/>
      </patternFill>
    </fill>
    <fill>
      <patternFill patternType="solid">
        <fgColor theme="2" tint="-0.249977111117893"/>
        <bgColor indexed="64"/>
      </patternFill>
    </fill>
    <fill>
      <patternFill patternType="solid">
        <fgColor rgb="FFFFFFFF"/>
        <bgColor indexed="64"/>
      </patternFill>
    </fill>
    <fill>
      <patternFill patternType="solid">
        <fgColor theme="2"/>
        <bgColor indexed="64"/>
      </patternFill>
    </fill>
    <fill>
      <patternFill patternType="solid">
        <fgColor rgb="FFFFFFFF"/>
        <bgColor rgb="FF000000"/>
      </patternFill>
    </fill>
    <fill>
      <patternFill patternType="solid">
        <fgColor theme="2" tint="-0.49998474074526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diagonal/>
    </border>
  </borders>
  <cellStyleXfs count="2">
    <xf numFmtId="0" fontId="0" fillId="0" borderId="0"/>
    <xf numFmtId="9" fontId="21" fillId="0" borderId="0" applyFont="0" applyFill="0" applyBorder="0" applyAlignment="0" applyProtection="0"/>
  </cellStyleXfs>
  <cellXfs count="237">
    <xf numFmtId="0" fontId="0" fillId="0" borderId="0" xfId="0"/>
    <xf numFmtId="0" fontId="2" fillId="2" borderId="1" xfId="0" applyFont="1" applyFill="1" applyBorder="1" applyAlignment="1">
      <alignment horizontal="center" vertical="center" wrapText="1"/>
    </xf>
    <xf numFmtId="0" fontId="4" fillId="0" borderId="7" xfId="0" applyFont="1" applyBorder="1" applyAlignment="1">
      <alignment vertical="center" wrapText="1"/>
    </xf>
    <xf numFmtId="0" fontId="2" fillId="2" borderId="2" xfId="0" applyFont="1" applyFill="1" applyBorder="1" applyAlignment="1">
      <alignment horizontal="center" vertical="center" wrapText="1"/>
    </xf>
    <xf numFmtId="14" fontId="4" fillId="0" borderId="7" xfId="0" applyNumberFormat="1" applyFont="1" applyBorder="1" applyAlignment="1">
      <alignment vertical="center" wrapText="1"/>
    </xf>
    <xf numFmtId="14" fontId="4" fillId="0" borderId="10" xfId="0" applyNumberFormat="1" applyFont="1" applyBorder="1" applyAlignment="1">
      <alignment vertical="center" wrapText="1"/>
    </xf>
    <xf numFmtId="14" fontId="5" fillId="4" borderId="15" xfId="0" applyNumberFormat="1"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vertical="center"/>
    </xf>
    <xf numFmtId="0" fontId="0" fillId="0" borderId="7" xfId="0" applyBorder="1" applyAlignment="1">
      <alignment vertical="center" wrapText="1"/>
    </xf>
    <xf numFmtId="0" fontId="5" fillId="4"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left" vertical="center" wrapText="1" indent="1"/>
    </xf>
    <xf numFmtId="0" fontId="4" fillId="0" borderId="10" xfId="0" applyFont="1" applyBorder="1" applyAlignment="1">
      <alignment vertical="center" wrapText="1"/>
    </xf>
    <xf numFmtId="0" fontId="4" fillId="0" borderId="18" xfId="0" applyFont="1" applyBorder="1" applyAlignment="1">
      <alignment horizontal="center" vertical="center" wrapText="1"/>
    </xf>
    <xf numFmtId="14" fontId="5" fillId="4" borderId="10" xfId="0" applyNumberFormat="1" applyFont="1" applyFill="1" applyBorder="1" applyAlignment="1">
      <alignment horizontal="center" vertical="center" wrapText="1"/>
    </xf>
    <xf numFmtId="0" fontId="0" fillId="0" borderId="10" xfId="0" applyBorder="1" applyAlignment="1">
      <alignment vertical="center"/>
    </xf>
    <xf numFmtId="0" fontId="7" fillId="5" borderId="23" xfId="0" applyFont="1" applyFill="1" applyBorder="1" applyAlignment="1">
      <alignment horizontal="center" vertical="center"/>
    </xf>
    <xf numFmtId="0" fontId="4" fillId="0" borderId="11" xfId="0" applyFont="1" applyBorder="1" applyAlignment="1">
      <alignment vertical="center" wrapText="1"/>
    </xf>
    <xf numFmtId="14" fontId="9"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14" fontId="4" fillId="0" borderId="7" xfId="0" applyNumberFormat="1" applyFont="1" applyBorder="1" applyAlignment="1">
      <alignment horizontal="center" vertical="center" wrapText="1"/>
    </xf>
    <xf numFmtId="0" fontId="2" fillId="2" borderId="8" xfId="0" applyFont="1" applyFill="1" applyBorder="1" applyAlignment="1">
      <alignment horizontal="center" vertical="center" wrapText="1"/>
    </xf>
    <xf numFmtId="0" fontId="10" fillId="0" borderId="11" xfId="0" applyFont="1" applyBorder="1" applyAlignment="1">
      <alignment vertical="center" wrapText="1"/>
    </xf>
    <xf numFmtId="0" fontId="0" fillId="0" borderId="0" xfId="0" applyAlignment="1">
      <alignment wrapText="1"/>
    </xf>
    <xf numFmtId="14" fontId="9" fillId="4" borderId="7" xfId="0" applyNumberFormat="1" applyFont="1" applyFill="1" applyBorder="1" applyAlignment="1">
      <alignment horizontal="center" vertical="center" wrapText="1"/>
    </xf>
    <xf numFmtId="14" fontId="9" fillId="4" borderId="10" xfId="0" applyNumberFormat="1"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11" xfId="0" applyFont="1" applyBorder="1" applyAlignment="1">
      <alignment horizontal="center" vertical="center" wrapText="1"/>
    </xf>
    <xf numFmtId="14" fontId="10" fillId="4" borderId="7" xfId="0" applyNumberFormat="1" applyFont="1" applyFill="1" applyBorder="1" applyAlignment="1">
      <alignment horizontal="center" vertical="center" wrapText="1"/>
    </xf>
    <xf numFmtId="0" fontId="10" fillId="0" borderId="7" xfId="0" applyFont="1" applyBorder="1" applyAlignment="1">
      <alignment horizontal="center" wrapText="1"/>
    </xf>
    <xf numFmtId="14" fontId="10" fillId="0" borderId="7" xfId="0" applyNumberFormat="1" applyFont="1" applyBorder="1" applyAlignment="1">
      <alignment horizontal="center" vertical="center"/>
    </xf>
    <xf numFmtId="14" fontId="10" fillId="0" borderId="13" xfId="0" applyNumberFormat="1" applyFont="1" applyBorder="1" applyAlignment="1">
      <alignment horizontal="center" vertical="center"/>
    </xf>
    <xf numFmtId="14" fontId="5" fillId="0" borderId="7" xfId="0" applyNumberFormat="1" applyFont="1" applyBorder="1" applyAlignment="1">
      <alignment horizontal="center" vertical="center" wrapText="1"/>
    </xf>
    <xf numFmtId="0" fontId="4" fillId="0" borderId="18" xfId="0" applyFont="1" applyBorder="1" applyAlignment="1">
      <alignment horizontal="left" vertical="center" wrapText="1"/>
    </xf>
    <xf numFmtId="0" fontId="10" fillId="0" borderId="35" xfId="0" applyFont="1" applyBorder="1" applyAlignment="1">
      <alignment wrapText="1"/>
    </xf>
    <xf numFmtId="0" fontId="9" fillId="4" borderId="11" xfId="0" applyFont="1" applyFill="1" applyBorder="1" applyAlignment="1">
      <alignment horizontal="center" vertical="center" wrapText="1"/>
    </xf>
    <xf numFmtId="0" fontId="0" fillId="0" borderId="27" xfId="0" applyBorder="1" applyAlignment="1">
      <alignment vertical="center"/>
    </xf>
    <xf numFmtId="0" fontId="7" fillId="5" borderId="30" xfId="0" applyFont="1" applyFill="1" applyBorder="1" applyAlignment="1">
      <alignment horizontal="center" vertical="center"/>
    </xf>
    <xf numFmtId="0" fontId="7" fillId="5" borderId="19" xfId="0" applyFont="1" applyFill="1" applyBorder="1" applyAlignment="1">
      <alignment horizontal="center" vertical="center"/>
    </xf>
    <xf numFmtId="0" fontId="0" fillId="0" borderId="12" xfId="0" applyBorder="1" applyAlignment="1">
      <alignment vertical="center"/>
    </xf>
    <xf numFmtId="0" fontId="4" fillId="0" borderId="0" xfId="0" applyFont="1" applyAlignment="1">
      <alignment vertical="center" wrapText="1"/>
    </xf>
    <xf numFmtId="14" fontId="4" fillId="0" borderId="0" xfId="0" applyNumberFormat="1" applyFont="1" applyAlignment="1">
      <alignment vertical="center" wrapText="1"/>
    </xf>
    <xf numFmtId="0" fontId="0" fillId="0" borderId="0" xfId="0" applyAlignment="1">
      <alignment horizontal="center" vertical="center"/>
    </xf>
    <xf numFmtId="0" fontId="4" fillId="0" borderId="5" xfId="0" applyFont="1" applyBorder="1" applyAlignment="1">
      <alignment horizontal="center" vertical="center" wrapText="1"/>
    </xf>
    <xf numFmtId="0" fontId="2" fillId="2" borderId="4" xfId="0" applyFont="1" applyFill="1" applyBorder="1" applyAlignment="1">
      <alignment horizontal="center" vertical="center" wrapText="1"/>
    </xf>
    <xf numFmtId="0" fontId="4" fillId="0" borderId="10"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1" xfId="0" applyFont="1" applyFill="1" applyBorder="1" applyAlignment="1">
      <alignment horizontal="center" vertical="center" wrapText="1"/>
    </xf>
    <xf numFmtId="14" fontId="4" fillId="0" borderId="10"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11" xfId="0" applyFont="1" applyBorder="1" applyAlignment="1">
      <alignment horizontal="center" vertical="center"/>
    </xf>
    <xf numFmtId="0" fontId="4" fillId="0" borderId="22" xfId="0" applyFont="1" applyBorder="1" applyAlignment="1">
      <alignment horizontal="center" vertical="center" wrapText="1"/>
    </xf>
    <xf numFmtId="0" fontId="0" fillId="0" borderId="37" xfId="0" applyBorder="1"/>
    <xf numFmtId="0" fontId="12" fillId="0" borderId="0" xfId="0" applyFont="1" applyAlignment="1">
      <alignment wrapText="1"/>
    </xf>
    <xf numFmtId="14" fontId="15" fillId="0" borderId="12" xfId="0" applyNumberFormat="1" applyFont="1" applyBorder="1" applyAlignment="1">
      <alignment horizontal="center" vertical="center" wrapText="1"/>
    </xf>
    <xf numFmtId="9" fontId="14" fillId="0" borderId="37" xfId="0" applyNumberFormat="1" applyFont="1" applyBorder="1" applyAlignment="1">
      <alignment horizontal="center" vertical="center"/>
    </xf>
    <xf numFmtId="0" fontId="14" fillId="0" borderId="37" xfId="0" applyFont="1" applyBorder="1" applyAlignment="1">
      <alignment vertical="center" wrapText="1"/>
    </xf>
    <xf numFmtId="0" fontId="14" fillId="0" borderId="7" xfId="0" applyFont="1" applyBorder="1" applyAlignment="1">
      <alignment horizontal="center" vertical="center" wrapText="1"/>
    </xf>
    <xf numFmtId="0" fontId="14" fillId="0" borderId="15" xfId="0" applyFont="1" applyBorder="1" applyAlignment="1">
      <alignment horizontal="center" vertical="center" wrapText="1"/>
    </xf>
    <xf numFmtId="14" fontId="15" fillId="0" borderId="29"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5" fillId="0" borderId="7" xfId="0" applyFont="1" applyBorder="1" applyAlignment="1">
      <alignment horizontal="center" vertical="center" wrapText="1"/>
    </xf>
    <xf numFmtId="14" fontId="15" fillId="0" borderId="12" xfId="0" applyNumberFormat="1" applyFont="1" applyBorder="1" applyAlignment="1">
      <alignment horizontal="left" vertical="center" wrapText="1"/>
    </xf>
    <xf numFmtId="14" fontId="14" fillId="0" borderId="7"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vertical="center" wrapText="1"/>
    </xf>
    <xf numFmtId="0" fontId="15" fillId="0" borderId="1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8" xfId="0" applyFont="1" applyBorder="1" applyAlignment="1">
      <alignment vertical="center" wrapText="1"/>
    </xf>
    <xf numFmtId="0" fontId="0" fillId="0" borderId="0" xfId="0" applyAlignment="1">
      <alignment vertical="center"/>
    </xf>
    <xf numFmtId="0" fontId="0" fillId="0" borderId="37" xfId="0" applyBorder="1" applyAlignment="1">
      <alignment horizontal="center" vertical="center"/>
    </xf>
    <xf numFmtId="0" fontId="14" fillId="0" borderId="38" xfId="0" applyFont="1" applyBorder="1" applyAlignment="1">
      <alignment vertical="center" wrapText="1" indent="1"/>
    </xf>
    <xf numFmtId="0" fontId="14" fillId="0" borderId="38" xfId="0" applyFont="1" applyBorder="1" applyAlignment="1">
      <alignment vertical="center" wrapText="1"/>
    </xf>
    <xf numFmtId="0" fontId="4" fillId="0" borderId="22" xfId="0" applyFont="1" applyBorder="1" applyAlignment="1">
      <alignment vertical="center" wrapText="1"/>
    </xf>
    <xf numFmtId="0" fontId="15" fillId="0" borderId="1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7" xfId="0" applyFont="1" applyBorder="1" applyAlignment="1">
      <alignment horizontal="left" vertical="center" wrapText="1"/>
    </xf>
    <xf numFmtId="0" fontId="15" fillId="0" borderId="10" xfId="0" applyFont="1" applyBorder="1" applyAlignment="1">
      <alignment horizontal="left" vertical="center" wrapText="1"/>
    </xf>
    <xf numFmtId="0" fontId="14" fillId="0" borderId="15" xfId="0" applyFont="1" applyBorder="1" applyAlignment="1">
      <alignment horizontal="left" vertical="center" wrapText="1"/>
    </xf>
    <xf numFmtId="10" fontId="14" fillId="4" borderId="37" xfId="0" applyNumberFormat="1" applyFont="1" applyFill="1" applyBorder="1" applyAlignment="1">
      <alignment horizontal="center" vertical="center"/>
    </xf>
    <xf numFmtId="0" fontId="4" fillId="0" borderId="15" xfId="0" applyFont="1" applyBorder="1" applyAlignment="1">
      <alignment horizontal="center" vertical="center" wrapText="1"/>
    </xf>
    <xf numFmtId="0" fontId="0" fillId="0" borderId="37" xfId="0" applyBorder="1" applyAlignment="1">
      <alignment wrapText="1"/>
    </xf>
    <xf numFmtId="0" fontId="0" fillId="0" borderId="37" xfId="0" applyBorder="1" applyAlignment="1">
      <alignment horizontal="center" vertical="center" wrapText="1"/>
    </xf>
    <xf numFmtId="9" fontId="4" fillId="4" borderId="37" xfId="0" applyNumberFormat="1" applyFont="1" applyFill="1" applyBorder="1" applyAlignment="1">
      <alignment horizontal="center" vertical="center" wrapText="1"/>
    </xf>
    <xf numFmtId="9" fontId="10" fillId="0" borderId="11" xfId="0" applyNumberFormat="1" applyFont="1" applyBorder="1" applyAlignment="1">
      <alignment horizontal="center" vertical="center" wrapText="1"/>
    </xf>
    <xf numFmtId="9" fontId="10" fillId="0" borderId="11" xfId="0" applyNumberFormat="1" applyFont="1" applyBorder="1" applyAlignment="1">
      <alignment horizontal="center" vertical="center"/>
    </xf>
    <xf numFmtId="0" fontId="0" fillId="0" borderId="42" xfId="0" applyBorder="1" applyAlignment="1">
      <alignment horizontal="center" vertical="center" wrapText="1"/>
    </xf>
    <xf numFmtId="9" fontId="0" fillId="0" borderId="42" xfId="0" applyNumberFormat="1" applyBorder="1" applyAlignment="1">
      <alignment horizontal="center" vertical="center"/>
    </xf>
    <xf numFmtId="0" fontId="18" fillId="0" borderId="0" xfId="0" applyFont="1" applyAlignment="1">
      <alignment wrapText="1"/>
    </xf>
    <xf numFmtId="0" fontId="12" fillId="0" borderId="37" xfId="0" applyFont="1" applyBorder="1" applyAlignment="1">
      <alignment horizontal="center" vertical="center" wrapText="1"/>
    </xf>
    <xf numFmtId="14" fontId="13" fillId="6" borderId="37" xfId="0" applyNumberFormat="1" applyFont="1" applyFill="1" applyBorder="1" applyAlignment="1">
      <alignment horizontal="center" vertical="center" wrapText="1"/>
    </xf>
    <xf numFmtId="9" fontId="4" fillId="0" borderId="15" xfId="0" applyNumberFormat="1" applyFont="1" applyBorder="1" applyAlignment="1">
      <alignment horizontal="center" vertical="center" wrapText="1"/>
    </xf>
    <xf numFmtId="0" fontId="0" fillId="0" borderId="40" xfId="0" applyBorder="1" applyAlignment="1">
      <alignment horizontal="center" wrapText="1"/>
    </xf>
    <xf numFmtId="0" fontId="19" fillId="0" borderId="43" xfId="0" applyFont="1" applyBorder="1" applyAlignment="1">
      <alignment wrapText="1"/>
    </xf>
    <xf numFmtId="0" fontId="13" fillId="0" borderId="44" xfId="0" applyFont="1" applyBorder="1" applyAlignment="1">
      <alignment wrapText="1"/>
    </xf>
    <xf numFmtId="0" fontId="12" fillId="0" borderId="43" xfId="0" applyFont="1" applyBorder="1" applyAlignment="1">
      <alignment horizontal="left" vertical="center" wrapText="1"/>
    </xf>
    <xf numFmtId="0" fontId="4" fillId="0" borderId="7" xfId="0" applyFont="1" applyBorder="1" applyAlignment="1">
      <alignment horizontal="center" vertical="center" wrapText="1" indent="1"/>
    </xf>
    <xf numFmtId="0" fontId="12" fillId="0" borderId="7" xfId="0" applyFont="1" applyBorder="1" applyAlignment="1">
      <alignment vertical="center" wrapText="1"/>
    </xf>
    <xf numFmtId="0" fontId="12" fillId="0" borderId="12" xfId="0" applyFont="1" applyBorder="1" applyAlignment="1">
      <alignment vertical="center" wrapText="1"/>
    </xf>
    <xf numFmtId="0" fontId="18" fillId="0" borderId="37" xfId="0" applyFont="1" applyBorder="1" applyAlignment="1">
      <alignment wrapText="1"/>
    </xf>
    <xf numFmtId="0" fontId="13" fillId="8" borderId="40" xfId="0" applyFont="1" applyFill="1" applyBorder="1" applyAlignment="1">
      <alignment wrapText="1"/>
    </xf>
    <xf numFmtId="0" fontId="1" fillId="0" borderId="7" xfId="0" applyFont="1" applyBorder="1" applyAlignment="1">
      <alignment horizontal="left" vertical="center"/>
    </xf>
    <xf numFmtId="9" fontId="0" fillId="0" borderId="37" xfId="0" applyNumberFormat="1" applyBorder="1" applyAlignment="1">
      <alignment horizontal="center" vertical="center"/>
    </xf>
    <xf numFmtId="0" fontId="12" fillId="0" borderId="40" xfId="0" applyFont="1" applyBorder="1" applyAlignment="1">
      <alignment horizontal="center" vertical="center" wrapText="1"/>
    </xf>
    <xf numFmtId="0" fontId="0" fillId="0" borderId="40" xfId="0" applyBorder="1" applyAlignment="1">
      <alignment wrapText="1"/>
    </xf>
    <xf numFmtId="0" fontId="10" fillId="0" borderId="37" xfId="0" applyFont="1" applyBorder="1" applyAlignment="1">
      <alignment wrapText="1"/>
    </xf>
    <xf numFmtId="0" fontId="10" fillId="0" borderId="40" xfId="0" applyFont="1" applyBorder="1" applyAlignment="1">
      <alignment wrapText="1"/>
    </xf>
    <xf numFmtId="0" fontId="0" fillId="0" borderId="40" xfId="0" applyBorder="1" applyAlignment="1">
      <alignment horizontal="center" vertical="center" wrapText="1"/>
    </xf>
    <xf numFmtId="0" fontId="12" fillId="8" borderId="45" xfId="0" applyFont="1" applyFill="1" applyBorder="1" applyAlignment="1">
      <alignment vertical="center" wrapText="1"/>
    </xf>
    <xf numFmtId="0" fontId="16" fillId="8" borderId="45" xfId="0" applyFont="1" applyFill="1" applyBorder="1" applyAlignment="1">
      <alignment vertical="center" wrapText="1"/>
    </xf>
    <xf numFmtId="9" fontId="0" fillId="0" borderId="37" xfId="1" applyFont="1" applyBorder="1" applyAlignment="1">
      <alignment horizontal="center" vertical="center"/>
    </xf>
    <xf numFmtId="9" fontId="0" fillId="0" borderId="37" xfId="1" applyFont="1" applyBorder="1" applyAlignment="1">
      <alignment horizontal="center" vertical="center" wrapText="1"/>
    </xf>
    <xf numFmtId="9" fontId="13" fillId="4" borderId="37" xfId="1" applyFont="1" applyFill="1" applyBorder="1" applyAlignment="1">
      <alignment horizontal="center" vertical="center"/>
    </xf>
    <xf numFmtId="9" fontId="13" fillId="4" borderId="41" xfId="1" applyFont="1" applyFill="1" applyBorder="1" applyAlignment="1">
      <alignment horizontal="center" vertical="center"/>
    </xf>
    <xf numFmtId="9" fontId="0" fillId="0" borderId="40" xfId="1" applyFont="1" applyBorder="1" applyAlignment="1">
      <alignment horizontal="center" vertical="center"/>
    </xf>
    <xf numFmtId="9" fontId="22" fillId="8" borderId="38" xfId="1" applyFont="1" applyFill="1" applyBorder="1" applyAlignment="1">
      <alignment horizontal="center" vertical="center"/>
    </xf>
    <xf numFmtId="0" fontId="0" fillId="5" borderId="37" xfId="0" applyFill="1" applyBorder="1" applyAlignment="1">
      <alignment horizontal="center" vertical="center"/>
    </xf>
    <xf numFmtId="0" fontId="0" fillId="5" borderId="37" xfId="0" applyFill="1" applyBorder="1" applyAlignment="1">
      <alignment horizontal="center" vertical="center" wrapText="1"/>
    </xf>
    <xf numFmtId="0" fontId="14" fillId="5" borderId="37" xfId="0" applyFont="1" applyFill="1" applyBorder="1" applyAlignment="1">
      <alignment horizontal="center" vertical="center"/>
    </xf>
    <xf numFmtId="0" fontId="14" fillId="5" borderId="37" xfId="0" applyFont="1" applyFill="1" applyBorder="1" applyAlignment="1">
      <alignment vertical="center" wrapText="1"/>
    </xf>
    <xf numFmtId="9" fontId="15" fillId="5" borderId="37" xfId="0" applyNumberFormat="1" applyFont="1" applyFill="1" applyBorder="1" applyAlignment="1">
      <alignment horizontal="center" vertical="center" wrapText="1"/>
    </xf>
    <xf numFmtId="0" fontId="15" fillId="5" borderId="37" xfId="0" applyFont="1" applyFill="1" applyBorder="1" applyAlignment="1">
      <alignment vertical="center" wrapText="1"/>
    </xf>
    <xf numFmtId="0" fontId="14" fillId="5" borderId="37" xfId="0" applyFont="1" applyFill="1" applyBorder="1" applyAlignment="1">
      <alignment horizontal="left" vertical="center" wrapText="1"/>
    </xf>
    <xf numFmtId="9" fontId="12" fillId="0" borderId="40" xfId="1" applyFont="1" applyBorder="1" applyAlignment="1">
      <alignment horizontal="center" vertical="center" wrapText="1"/>
    </xf>
    <xf numFmtId="9" fontId="12" fillId="0" borderId="7" xfId="1" applyFont="1" applyBorder="1" applyAlignment="1">
      <alignment horizontal="center" vertical="center" wrapText="1"/>
    </xf>
    <xf numFmtId="9" fontId="13" fillId="0" borderId="37" xfId="1" applyFont="1" applyBorder="1" applyAlignment="1">
      <alignment horizontal="center" vertical="center"/>
    </xf>
    <xf numFmtId="0" fontId="12" fillId="5" borderId="37" xfId="0" applyFont="1" applyFill="1" applyBorder="1" applyAlignment="1">
      <alignment horizontal="center" vertical="center" wrapText="1"/>
    </xf>
    <xf numFmtId="0" fontId="12" fillId="5" borderId="40" xfId="0" applyFont="1" applyFill="1" applyBorder="1" applyAlignment="1">
      <alignment horizontal="center" vertical="center" wrapText="1"/>
    </xf>
    <xf numFmtId="9" fontId="24" fillId="5" borderId="2" xfId="1" applyFont="1" applyFill="1" applyBorder="1" applyAlignment="1">
      <alignment horizontal="center"/>
    </xf>
    <xf numFmtId="0" fontId="24" fillId="5" borderId="46" xfId="0" applyFont="1" applyFill="1" applyBorder="1" applyAlignment="1">
      <alignment horizontal="center" vertical="center" wrapText="1"/>
    </xf>
    <xf numFmtId="9" fontId="24" fillId="5" borderId="2" xfId="1" applyFont="1" applyFill="1" applyBorder="1" applyAlignment="1">
      <alignment horizontal="center" vertical="center"/>
    </xf>
    <xf numFmtId="9" fontId="12" fillId="8" borderId="11" xfId="1" applyFont="1" applyFill="1" applyBorder="1" applyAlignment="1">
      <alignment horizontal="center" vertical="center" wrapText="1"/>
    </xf>
    <xf numFmtId="9" fontId="13" fillId="8" borderId="37" xfId="1" applyFont="1" applyFill="1" applyBorder="1" applyAlignment="1">
      <alignment horizontal="center"/>
    </xf>
    <xf numFmtId="9" fontId="0" fillId="0" borderId="38" xfId="1" applyFont="1" applyBorder="1" applyAlignment="1">
      <alignment horizontal="center" vertical="center"/>
    </xf>
    <xf numFmtId="9" fontId="13" fillId="8" borderId="38" xfId="1" applyFont="1" applyFill="1" applyBorder="1" applyAlignment="1">
      <alignment horizontal="center" vertical="center"/>
    </xf>
    <xf numFmtId="9" fontId="0" fillId="0" borderId="47" xfId="1" applyFont="1" applyBorder="1" applyAlignment="1">
      <alignment horizontal="center" vertical="center"/>
    </xf>
    <xf numFmtId="9" fontId="26" fillId="5" borderId="2" xfId="1" applyFont="1" applyFill="1" applyBorder="1" applyAlignment="1">
      <alignment horizontal="center" vertical="center"/>
    </xf>
    <xf numFmtId="0" fontId="0" fillId="5" borderId="40" xfId="0" applyFill="1" applyBorder="1" applyAlignment="1">
      <alignment horizontal="center" vertical="center"/>
    </xf>
    <xf numFmtId="0" fontId="0" fillId="5" borderId="40" xfId="0" applyFill="1" applyBorder="1" applyAlignment="1">
      <alignment horizontal="center" vertical="center" wrapText="1"/>
    </xf>
    <xf numFmtId="9" fontId="14" fillId="0" borderId="40" xfId="1" applyFont="1" applyBorder="1" applyAlignment="1">
      <alignment horizontal="center" vertical="center"/>
    </xf>
    <xf numFmtId="0" fontId="14" fillId="0" borderId="40" xfId="0" applyFont="1" applyBorder="1" applyAlignment="1">
      <alignment vertical="center" wrapText="1"/>
    </xf>
    <xf numFmtId="9" fontId="24" fillId="5" borderId="2" xfId="0" applyNumberFormat="1" applyFont="1" applyFill="1" applyBorder="1" applyAlignment="1">
      <alignment horizontal="center" vertical="center"/>
    </xf>
    <xf numFmtId="0" fontId="7" fillId="5" borderId="34" xfId="0" applyFont="1" applyFill="1" applyBorder="1" applyAlignment="1">
      <alignment horizontal="center" vertical="center"/>
    </xf>
    <xf numFmtId="9" fontId="0" fillId="0" borderId="7" xfId="1" applyFont="1" applyBorder="1" applyAlignment="1">
      <alignment horizontal="center" vertical="center" wrapText="1"/>
    </xf>
    <xf numFmtId="9" fontId="0" fillId="0" borderId="10" xfId="1" applyFont="1" applyBorder="1" applyAlignment="1">
      <alignment horizontal="center" vertical="center"/>
    </xf>
    <xf numFmtId="9" fontId="0" fillId="0" borderId="7" xfId="1" applyFont="1" applyBorder="1" applyAlignment="1">
      <alignment horizontal="center" vertical="center"/>
    </xf>
    <xf numFmtId="9" fontId="0" fillId="0" borderId="12" xfId="1" applyFont="1" applyBorder="1" applyAlignment="1">
      <alignment horizontal="center" vertical="center"/>
    </xf>
    <xf numFmtId="9" fontId="0" fillId="0" borderId="27" xfId="1" applyFont="1" applyBorder="1" applyAlignment="1">
      <alignment horizontal="center" vertical="center"/>
    </xf>
    <xf numFmtId="9" fontId="0" fillId="5" borderId="37" xfId="1" applyFont="1" applyFill="1" applyBorder="1" applyAlignment="1">
      <alignment horizontal="center" vertical="center"/>
    </xf>
    <xf numFmtId="9" fontId="23" fillId="5" borderId="2" xfId="0" applyNumberFormat="1" applyFont="1" applyFill="1" applyBorder="1" applyAlignment="1">
      <alignment horizontal="center" vertical="center"/>
    </xf>
    <xf numFmtId="9" fontId="24" fillId="5" borderId="7" xfId="1" applyFont="1" applyFill="1" applyBorder="1" applyAlignment="1">
      <alignment horizontal="center"/>
    </xf>
    <xf numFmtId="0" fontId="24" fillId="5" borderId="7" xfId="0" applyFont="1" applyFill="1" applyBorder="1" applyAlignment="1">
      <alignment horizontal="center" vertical="center" wrapText="1"/>
    </xf>
    <xf numFmtId="9" fontId="24" fillId="5" borderId="48" xfId="1" applyFont="1" applyFill="1" applyBorder="1" applyAlignment="1">
      <alignment horizontal="center"/>
    </xf>
    <xf numFmtId="0" fontId="24" fillId="5" borderId="49" xfId="0" applyFont="1" applyFill="1" applyBorder="1" applyAlignment="1">
      <alignment horizontal="center" vertical="center" wrapText="1"/>
    </xf>
    <xf numFmtId="9" fontId="24" fillId="5" borderId="50" xfId="0" applyNumberFormat="1" applyFont="1" applyFill="1" applyBorder="1" applyAlignment="1">
      <alignment horizontal="center" vertical="center"/>
    </xf>
    <xf numFmtId="0" fontId="24" fillId="5" borderId="51" xfId="0" applyFont="1" applyFill="1" applyBorder="1" applyAlignment="1">
      <alignment horizontal="center" vertical="center" wrapText="1"/>
    </xf>
    <xf numFmtId="9" fontId="13" fillId="0" borderId="40" xfId="1" applyFont="1" applyBorder="1" applyAlignment="1">
      <alignment horizontal="center" vertical="center"/>
    </xf>
    <xf numFmtId="0" fontId="19" fillId="0" borderId="52" xfId="0" applyFont="1" applyBorder="1" applyAlignment="1">
      <alignment wrapText="1"/>
    </xf>
    <xf numFmtId="9" fontId="16" fillId="4" borderId="40" xfId="1" applyFont="1" applyFill="1" applyBorder="1" applyAlignment="1">
      <alignment horizontal="center" vertical="center" wrapText="1"/>
    </xf>
    <xf numFmtId="0" fontId="16" fillId="4" borderId="40" xfId="0" applyFont="1" applyFill="1" applyBorder="1" applyAlignment="1">
      <alignment vertical="center" wrapText="1"/>
    </xf>
    <xf numFmtId="9" fontId="24" fillId="5" borderId="7" xfId="1" applyFont="1" applyFill="1" applyBorder="1" applyAlignment="1">
      <alignment horizontal="center" vertical="center"/>
    </xf>
    <xf numFmtId="0" fontId="24" fillId="5" borderId="7" xfId="0" applyFont="1" applyFill="1" applyBorder="1" applyAlignment="1">
      <alignment horizontal="center" vertical="center"/>
    </xf>
    <xf numFmtId="9" fontId="24" fillId="5" borderId="7" xfId="0" applyNumberFormat="1" applyFont="1" applyFill="1" applyBorder="1" applyAlignment="1">
      <alignment horizontal="center"/>
    </xf>
    <xf numFmtId="0" fontId="0" fillId="0" borderId="7" xfId="0" applyBorder="1" applyAlignment="1">
      <alignment horizontal="center" vertical="center" wrapText="1"/>
    </xf>
    <xf numFmtId="0" fontId="25" fillId="9" borderId="17" xfId="0" applyFont="1" applyFill="1" applyBorder="1" applyAlignment="1">
      <alignment horizontal="center" vertical="center" wrapText="1"/>
    </xf>
    <xf numFmtId="0" fontId="25" fillId="9" borderId="27"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xf>
    <xf numFmtId="0" fontId="0" fillId="0" borderId="17"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7" fillId="7" borderId="37"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7" borderId="40" xfId="0" applyFont="1" applyFill="1" applyBorder="1" applyAlignment="1">
      <alignment horizontal="center" vertical="center"/>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7" fillId="7" borderId="37" xfId="0" applyFont="1" applyFill="1" applyBorder="1" applyAlignment="1">
      <alignment vertical="center"/>
    </xf>
    <xf numFmtId="0" fontId="2" fillId="3" borderId="14" xfId="0" applyFont="1" applyFill="1" applyBorder="1" applyAlignment="1">
      <alignment horizontal="center" wrapText="1"/>
    </xf>
    <xf numFmtId="0" fontId="2" fillId="3" borderId="22" xfId="0" applyFont="1" applyFill="1" applyBorder="1" applyAlignment="1">
      <alignment horizontal="center" wrapText="1"/>
    </xf>
    <xf numFmtId="0" fontId="2"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9" fontId="0" fillId="0" borderId="40" xfId="1" applyFont="1" applyBorder="1" applyAlignment="1">
      <alignment horizontal="center" vertical="center"/>
    </xf>
    <xf numFmtId="9" fontId="0" fillId="0" borderId="42" xfId="1" applyFont="1" applyBorder="1" applyAlignment="1">
      <alignment horizontal="center" vertical="center"/>
    </xf>
    <xf numFmtId="0" fontId="0" fillId="0" borderId="40" xfId="0" applyBorder="1" applyAlignment="1">
      <alignment horizontal="center" vertical="center" wrapText="1"/>
    </xf>
    <xf numFmtId="0" fontId="0" fillId="0" borderId="42" xfId="0"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14" fontId="4" fillId="0" borderId="15"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0" fontId="8" fillId="3" borderId="14" xfId="0" applyFont="1" applyFill="1" applyBorder="1" applyAlignment="1">
      <alignment horizontal="center" wrapText="1"/>
    </xf>
    <xf numFmtId="0" fontId="4" fillId="0" borderId="32" xfId="0" applyFont="1" applyBorder="1" applyAlignment="1">
      <alignment horizontal="center" vertical="center" wrapText="1"/>
    </xf>
    <xf numFmtId="0" fontId="7" fillId="7" borderId="37"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9"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0" xfId="0"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IA!A1"/><Relationship Id="rId3" Type="http://schemas.openxmlformats.org/officeDocument/2006/relationships/hyperlink" Target="#'Debida Diligencia'!A1"/><Relationship Id="rId7" Type="http://schemas.openxmlformats.org/officeDocument/2006/relationships/hyperlink" Target="#Innovaci&#243;n!A1"/><Relationship Id="rId2" Type="http://schemas.openxmlformats.org/officeDocument/2006/relationships/hyperlink" Target="#'Rendici&#243;n de cuentas'!A1"/><Relationship Id="rId1" Type="http://schemas.openxmlformats.org/officeDocument/2006/relationships/hyperlink" Target="#'Atenci&#243;n al ciudadano'!A1"/><Relationship Id="rId6" Type="http://schemas.openxmlformats.org/officeDocument/2006/relationships/hyperlink" Target="#'Datos abiertos'!A1"/><Relationship Id="rId11" Type="http://schemas.openxmlformats.org/officeDocument/2006/relationships/hyperlink" Target="#'Racionalizaci&#243;n de Tr&#225;mites'!A1"/><Relationship Id="rId5" Type="http://schemas.openxmlformats.org/officeDocument/2006/relationships/image" Target="../media/image2.png"/><Relationship Id="rId10" Type="http://schemas.openxmlformats.org/officeDocument/2006/relationships/hyperlink" Target="#Transparencia!A1"/><Relationship Id="rId4" Type="http://schemas.openxmlformats.org/officeDocument/2006/relationships/image" Target="../media/image1.jpeg"/><Relationship Id="rId9" Type="http://schemas.openxmlformats.org/officeDocument/2006/relationships/hyperlink" Target="#'Gesti&#243;n de Riesgos'!A1"/></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88900</xdr:colOff>
      <xdr:row>5</xdr:row>
      <xdr:rowOff>50800</xdr:rowOff>
    </xdr:from>
    <xdr:to>
      <xdr:col>11</xdr:col>
      <xdr:colOff>577850</xdr:colOff>
      <xdr:row>17</xdr:row>
      <xdr:rowOff>38100</xdr:rowOff>
    </xdr:to>
    <xdr:sp macro="" textlink="">
      <xdr:nvSpPr>
        <xdr:cNvPr id="2" name="Rectángulo 1">
          <a:extLst>
            <a:ext uri="{FF2B5EF4-FFF2-40B4-BE49-F238E27FC236}">
              <a16:creationId xmlns:a16="http://schemas.microsoft.com/office/drawing/2014/main" id="{0D4E7670-4F7A-4ABF-8C27-E2F503A2C6D7}"/>
            </a:ext>
          </a:extLst>
        </xdr:cNvPr>
        <xdr:cNvSpPr/>
      </xdr:nvSpPr>
      <xdr:spPr>
        <a:xfrm>
          <a:off x="850900" y="1524000"/>
          <a:ext cx="8108950" cy="220345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633345</xdr:colOff>
      <xdr:row>17</xdr:row>
      <xdr:rowOff>44450</xdr:rowOff>
    </xdr:from>
    <xdr:to>
      <xdr:col>12</xdr:col>
      <xdr:colOff>81172</xdr:colOff>
      <xdr:row>18</xdr:row>
      <xdr:rowOff>16566</xdr:rowOff>
    </xdr:to>
    <xdr:sp macro="" textlink="">
      <xdr:nvSpPr>
        <xdr:cNvPr id="14" name="Rectángulo 13">
          <a:extLst>
            <a:ext uri="{FF2B5EF4-FFF2-40B4-BE49-F238E27FC236}">
              <a16:creationId xmlns:a16="http://schemas.microsoft.com/office/drawing/2014/main" id="{897218F5-123C-454C-A411-02446085A4A9}"/>
            </a:ext>
          </a:extLst>
        </xdr:cNvPr>
        <xdr:cNvSpPr/>
      </xdr:nvSpPr>
      <xdr:spPr>
        <a:xfrm>
          <a:off x="633345" y="3357493"/>
          <a:ext cx="9718262" cy="162616"/>
        </a:xfrm>
        <a:prstGeom prst="rect">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2800">
            <a:solidFill>
              <a:schemeClr val="tx1"/>
            </a:solidFill>
          </a:endParaRPr>
        </a:p>
      </xdr:txBody>
    </xdr:sp>
    <xdr:clientData/>
  </xdr:twoCellAnchor>
  <xdr:twoCellAnchor>
    <xdr:from>
      <xdr:col>5</xdr:col>
      <xdr:colOff>107951</xdr:colOff>
      <xdr:row>6</xdr:row>
      <xdr:rowOff>12700</xdr:rowOff>
    </xdr:from>
    <xdr:to>
      <xdr:col>6</xdr:col>
      <xdr:colOff>575366</xdr:colOff>
      <xdr:row>10</xdr:row>
      <xdr:rowOff>31750</xdr:rowOff>
    </xdr:to>
    <xdr:sp macro="" textlink="">
      <xdr:nvSpPr>
        <xdr:cNvPr id="18" name="Rectángulo: esquinas redondeadas 17">
          <a:hlinkClick xmlns:r="http://schemas.openxmlformats.org/officeDocument/2006/relationships" r:id="rId1"/>
          <a:extLst>
            <a:ext uri="{FF2B5EF4-FFF2-40B4-BE49-F238E27FC236}">
              <a16:creationId xmlns:a16="http://schemas.microsoft.com/office/drawing/2014/main" id="{AC9318F6-1F4C-4735-B43A-914D390AB317}"/>
            </a:ext>
          </a:extLst>
        </xdr:cNvPr>
        <xdr:cNvSpPr/>
      </xdr:nvSpPr>
      <xdr:spPr>
        <a:xfrm>
          <a:off x="4657864" y="1205396"/>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ATENCIÓN AL CIUDADANO</a:t>
          </a:r>
        </a:p>
      </xdr:txBody>
    </xdr:sp>
    <xdr:clientData/>
  </xdr:twoCellAnchor>
  <xdr:twoCellAnchor>
    <xdr:from>
      <xdr:col>3</xdr:col>
      <xdr:colOff>0</xdr:colOff>
      <xdr:row>6</xdr:row>
      <xdr:rowOff>829</xdr:rowOff>
    </xdr:from>
    <xdr:to>
      <xdr:col>4</xdr:col>
      <xdr:colOff>782983</xdr:colOff>
      <xdr:row>10</xdr:row>
      <xdr:rowOff>19879</xdr:rowOff>
    </xdr:to>
    <xdr:sp macro="" textlink="">
      <xdr:nvSpPr>
        <xdr:cNvPr id="19" name="Rectángulo: esquinas redondeadas 18">
          <a:hlinkClick xmlns:r="http://schemas.openxmlformats.org/officeDocument/2006/relationships" r:id="rId2"/>
          <a:extLst>
            <a:ext uri="{FF2B5EF4-FFF2-40B4-BE49-F238E27FC236}">
              <a16:creationId xmlns:a16="http://schemas.microsoft.com/office/drawing/2014/main" id="{8B1109EB-D7DD-47DA-BB0E-38172B37938C}"/>
            </a:ext>
          </a:extLst>
        </xdr:cNvPr>
        <xdr:cNvSpPr/>
      </xdr:nvSpPr>
      <xdr:spPr>
        <a:xfrm>
          <a:off x="2755348" y="1193525"/>
          <a:ext cx="1544983"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RENDICIÓN</a:t>
          </a:r>
          <a:r>
            <a:rPr lang="es-CO" sz="1100" baseline="0">
              <a:solidFill>
                <a:schemeClr val="accent1">
                  <a:lumMod val="75000"/>
                </a:schemeClr>
              </a:solidFill>
            </a:rPr>
            <a:t> DE CUENTAS</a:t>
          </a:r>
          <a:endParaRPr lang="es-CO" sz="1100">
            <a:solidFill>
              <a:schemeClr val="accent1">
                <a:lumMod val="75000"/>
              </a:schemeClr>
            </a:solidFill>
          </a:endParaRPr>
        </a:p>
      </xdr:txBody>
    </xdr:sp>
    <xdr:clientData/>
  </xdr:twoCellAnchor>
  <xdr:twoCellAnchor>
    <xdr:from>
      <xdr:col>8</xdr:col>
      <xdr:colOff>451677</xdr:colOff>
      <xdr:row>10</xdr:row>
      <xdr:rowOff>173660</xdr:rowOff>
    </xdr:from>
    <xdr:to>
      <xdr:col>10</xdr:col>
      <xdr:colOff>524564</xdr:colOff>
      <xdr:row>13</xdr:row>
      <xdr:rowOff>16014</xdr:rowOff>
    </xdr:to>
    <xdr:sp macro="" textlink="">
      <xdr:nvSpPr>
        <xdr:cNvPr id="20" name="Rectángulo: esquinas redondeadas 19">
          <a:hlinkClick xmlns:r="http://schemas.openxmlformats.org/officeDocument/2006/relationships" r:id="rId3"/>
          <a:extLst>
            <a:ext uri="{FF2B5EF4-FFF2-40B4-BE49-F238E27FC236}">
              <a16:creationId xmlns:a16="http://schemas.microsoft.com/office/drawing/2014/main" id="{221FE01A-EA72-4549-8E7B-0CBB64AF35E3}"/>
            </a:ext>
          </a:extLst>
        </xdr:cNvPr>
        <xdr:cNvSpPr/>
      </xdr:nvSpPr>
      <xdr:spPr>
        <a:xfrm>
          <a:off x="7784547" y="2095225"/>
          <a:ext cx="179566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MEDIDAS DE DEBIDA DILIGENCIA Y PREVENCIÓN DE LAVADO DE ACTIVOS</a:t>
          </a:r>
        </a:p>
      </xdr:txBody>
    </xdr:sp>
    <xdr:clientData/>
  </xdr:twoCellAnchor>
  <xdr:twoCellAnchor>
    <xdr:from>
      <xdr:col>10</xdr:col>
      <xdr:colOff>306873</xdr:colOff>
      <xdr:row>1</xdr:row>
      <xdr:rowOff>36995</xdr:rowOff>
    </xdr:from>
    <xdr:to>
      <xdr:col>11</xdr:col>
      <xdr:colOff>311012</xdr:colOff>
      <xdr:row>3</xdr:row>
      <xdr:rowOff>228672</xdr:rowOff>
    </xdr:to>
    <xdr:pic>
      <xdr:nvPicPr>
        <xdr:cNvPr id="24" name="Imagen 14">
          <a:extLst>
            <a:ext uri="{FF2B5EF4-FFF2-40B4-BE49-F238E27FC236}">
              <a16:creationId xmlns:a16="http://schemas.microsoft.com/office/drawing/2014/main" id="{CE56C06F-78BB-41A5-8A1E-8727185E79F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10069" y="103256"/>
          <a:ext cx="641900" cy="705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211068</xdr:colOff>
      <xdr:row>1</xdr:row>
      <xdr:rowOff>33681</xdr:rowOff>
    </xdr:from>
    <xdr:ext cx="665231" cy="699743"/>
    <xdr:pic>
      <xdr:nvPicPr>
        <xdr:cNvPr id="25" name="Imagen 24">
          <a:extLst>
            <a:ext uri="{FF2B5EF4-FFF2-40B4-BE49-F238E27FC236}">
              <a16:creationId xmlns:a16="http://schemas.microsoft.com/office/drawing/2014/main" id="{02CC9513-85DF-4B37-AC57-EFCDA501AE4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30168" y="100356"/>
          <a:ext cx="665231" cy="699743"/>
        </a:xfrm>
        <a:prstGeom prst="rect">
          <a:avLst/>
        </a:prstGeom>
      </xdr:spPr>
    </xdr:pic>
    <xdr:clientData/>
  </xdr:oneCellAnchor>
  <xdr:twoCellAnchor>
    <xdr:from>
      <xdr:col>1</xdr:col>
      <xdr:colOff>95250</xdr:colOff>
      <xdr:row>13</xdr:row>
      <xdr:rowOff>69850</xdr:rowOff>
    </xdr:from>
    <xdr:to>
      <xdr:col>11</xdr:col>
      <xdr:colOff>552450</xdr:colOff>
      <xdr:row>13</xdr:row>
      <xdr:rowOff>120650</xdr:rowOff>
    </xdr:to>
    <xdr:sp macro="" textlink="">
      <xdr:nvSpPr>
        <xdr:cNvPr id="26" name="Rectángulo 25">
          <a:extLst>
            <a:ext uri="{FF2B5EF4-FFF2-40B4-BE49-F238E27FC236}">
              <a16:creationId xmlns:a16="http://schemas.microsoft.com/office/drawing/2014/main" id="{70A45C4B-72E3-4FB4-A38F-D3A3596F2777}"/>
            </a:ext>
          </a:extLst>
        </xdr:cNvPr>
        <xdr:cNvSpPr/>
      </xdr:nvSpPr>
      <xdr:spPr>
        <a:xfrm>
          <a:off x="1200150" y="3048000"/>
          <a:ext cx="9569450" cy="508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463826</xdr:colOff>
      <xdr:row>6</xdr:row>
      <xdr:rowOff>57702</xdr:rowOff>
    </xdr:from>
    <xdr:to>
      <xdr:col>11</xdr:col>
      <xdr:colOff>350560</xdr:colOff>
      <xdr:row>10</xdr:row>
      <xdr:rowOff>76752</xdr:rowOff>
    </xdr:to>
    <xdr:sp macro="" textlink="">
      <xdr:nvSpPr>
        <xdr:cNvPr id="16" name="Rectángulo: esquinas redondeadas 15">
          <a:hlinkClick xmlns:r="http://schemas.openxmlformats.org/officeDocument/2006/relationships" r:id="rId6"/>
          <a:extLst>
            <a:ext uri="{FF2B5EF4-FFF2-40B4-BE49-F238E27FC236}">
              <a16:creationId xmlns:a16="http://schemas.microsoft.com/office/drawing/2014/main" id="{2A2556B3-3FDB-4B6C-9143-E5E4028514D7}"/>
            </a:ext>
          </a:extLst>
        </xdr:cNvPr>
        <xdr:cNvSpPr/>
      </xdr:nvSpPr>
      <xdr:spPr>
        <a:xfrm>
          <a:off x="8558696" y="1250398"/>
          <a:ext cx="1515647"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APERTURA</a:t>
          </a:r>
          <a:r>
            <a:rPr lang="es-CO" sz="1100" baseline="0">
              <a:solidFill>
                <a:schemeClr val="accent1">
                  <a:lumMod val="75000"/>
                </a:schemeClr>
              </a:solidFill>
            </a:rPr>
            <a:t> DE INFORMACIÓN Y DATOS ABIERTOS</a:t>
          </a:r>
          <a:endParaRPr lang="es-CO" sz="1100">
            <a:solidFill>
              <a:schemeClr val="accent1">
                <a:lumMod val="75000"/>
              </a:schemeClr>
            </a:solidFill>
          </a:endParaRPr>
        </a:p>
      </xdr:txBody>
    </xdr:sp>
    <xdr:clientData/>
  </xdr:twoCellAnchor>
  <xdr:twoCellAnchor>
    <xdr:from>
      <xdr:col>4</xdr:col>
      <xdr:colOff>469900</xdr:colOff>
      <xdr:row>13</xdr:row>
      <xdr:rowOff>139700</xdr:rowOff>
    </xdr:from>
    <xdr:to>
      <xdr:col>8</xdr:col>
      <xdr:colOff>662608</xdr:colOff>
      <xdr:row>17</xdr:row>
      <xdr:rowOff>12700</xdr:rowOff>
    </xdr:to>
    <xdr:sp macro="" textlink="">
      <xdr:nvSpPr>
        <xdr:cNvPr id="3" name="CuadroTexto 2">
          <a:extLst>
            <a:ext uri="{FF2B5EF4-FFF2-40B4-BE49-F238E27FC236}">
              <a16:creationId xmlns:a16="http://schemas.microsoft.com/office/drawing/2014/main" id="{7578D6F5-4AE4-4051-BE07-086027B9268C}"/>
            </a:ext>
          </a:extLst>
        </xdr:cNvPr>
        <xdr:cNvSpPr txBox="1"/>
      </xdr:nvSpPr>
      <xdr:spPr>
        <a:xfrm>
          <a:off x="3987248" y="2607917"/>
          <a:ext cx="4008230" cy="6018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3200"/>
            <a:t>PTEP</a:t>
          </a:r>
          <a:r>
            <a:rPr lang="es-CO" sz="3200" baseline="0"/>
            <a:t> </a:t>
          </a:r>
          <a:r>
            <a:rPr lang="es-CO" sz="3200" b="1" baseline="0">
              <a:solidFill>
                <a:sysClr val="windowText" lastClr="000000"/>
              </a:solidFill>
            </a:rPr>
            <a:t>2024</a:t>
          </a:r>
          <a:endParaRPr lang="es-CO" sz="3200" b="1">
            <a:solidFill>
              <a:sysClr val="windowText" lastClr="000000"/>
            </a:solidFill>
          </a:endParaRPr>
        </a:p>
      </xdr:txBody>
    </xdr:sp>
    <xdr:clientData/>
  </xdr:twoCellAnchor>
  <xdr:twoCellAnchor>
    <xdr:from>
      <xdr:col>1</xdr:col>
      <xdr:colOff>1203739</xdr:colOff>
      <xdr:row>10</xdr:row>
      <xdr:rowOff>160130</xdr:rowOff>
    </xdr:from>
    <xdr:to>
      <xdr:col>3</xdr:col>
      <xdr:colOff>478458</xdr:colOff>
      <xdr:row>13</xdr:row>
      <xdr:rowOff>2484</xdr:rowOff>
    </xdr:to>
    <xdr:sp macro="" textlink="">
      <xdr:nvSpPr>
        <xdr:cNvPr id="4" name="Rectángulo: esquinas redondeadas 3">
          <a:hlinkClick xmlns:r="http://schemas.openxmlformats.org/officeDocument/2006/relationships" r:id="rId7"/>
          <a:extLst>
            <a:ext uri="{FF2B5EF4-FFF2-40B4-BE49-F238E27FC236}">
              <a16:creationId xmlns:a16="http://schemas.microsoft.com/office/drawing/2014/main" id="{5F76ECFF-5B7B-4237-885A-076D9D7AA46D}"/>
            </a:ext>
          </a:extLst>
        </xdr:cNvPr>
        <xdr:cNvSpPr/>
      </xdr:nvSpPr>
      <xdr:spPr>
        <a:xfrm>
          <a:off x="1706217" y="2081695"/>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PARTICIPACIÓN E INNOVACIÓN EN LA GESTIÓN PÚBLICA</a:t>
          </a:r>
        </a:p>
      </xdr:txBody>
    </xdr:sp>
    <xdr:clientData/>
  </xdr:twoCellAnchor>
  <xdr:twoCellAnchor>
    <xdr:from>
      <xdr:col>4</xdr:col>
      <xdr:colOff>187739</xdr:colOff>
      <xdr:row>10</xdr:row>
      <xdr:rowOff>149087</xdr:rowOff>
    </xdr:from>
    <xdr:to>
      <xdr:col>5</xdr:col>
      <xdr:colOff>682763</xdr:colOff>
      <xdr:row>12</xdr:row>
      <xdr:rowOff>532571</xdr:rowOff>
    </xdr:to>
    <xdr:sp macro="" textlink="">
      <xdr:nvSpPr>
        <xdr:cNvPr id="7" name="Rectángulo: esquinas redondeadas 6">
          <a:hlinkClick xmlns:r="http://schemas.openxmlformats.org/officeDocument/2006/relationships" r:id="rId8"/>
          <a:extLst>
            <a:ext uri="{FF2B5EF4-FFF2-40B4-BE49-F238E27FC236}">
              <a16:creationId xmlns:a16="http://schemas.microsoft.com/office/drawing/2014/main" id="{A2B2A31B-3D58-41FD-B60A-A8885FA56DA2}"/>
            </a:ext>
          </a:extLst>
        </xdr:cNvPr>
        <xdr:cNvSpPr/>
      </xdr:nvSpPr>
      <xdr:spPr>
        <a:xfrm>
          <a:off x="3705087" y="2070652"/>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PROMOCIÓN DE LA INTEGRIDAD Y LA ÉTICA PÚBLICA</a:t>
          </a:r>
        </a:p>
      </xdr:txBody>
    </xdr:sp>
    <xdr:clientData/>
  </xdr:twoCellAnchor>
  <xdr:twoCellAnchor>
    <xdr:from>
      <xdr:col>6</xdr:col>
      <xdr:colOff>44174</xdr:colOff>
      <xdr:row>10</xdr:row>
      <xdr:rowOff>160132</xdr:rowOff>
    </xdr:from>
    <xdr:to>
      <xdr:col>7</xdr:col>
      <xdr:colOff>610980</xdr:colOff>
      <xdr:row>13</xdr:row>
      <xdr:rowOff>2486</xdr:rowOff>
    </xdr:to>
    <xdr:sp macro="" textlink="">
      <xdr:nvSpPr>
        <xdr:cNvPr id="8" name="Rectángulo: esquinas redondeadas 7">
          <a:hlinkClick xmlns:r="http://schemas.openxmlformats.org/officeDocument/2006/relationships" r:id="rId9"/>
          <a:extLst>
            <a:ext uri="{FF2B5EF4-FFF2-40B4-BE49-F238E27FC236}">
              <a16:creationId xmlns:a16="http://schemas.microsoft.com/office/drawing/2014/main" id="{577FCD3F-9DAE-4DDB-BF24-D231241CB726}"/>
            </a:ext>
          </a:extLst>
        </xdr:cNvPr>
        <xdr:cNvSpPr/>
      </xdr:nvSpPr>
      <xdr:spPr>
        <a:xfrm>
          <a:off x="5654261" y="2081697"/>
          <a:ext cx="1527589"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GESTIÓN DE RIESGOS DE CORRUPCIÓN - MAPAS DE RIESGO</a:t>
          </a:r>
        </a:p>
      </xdr:txBody>
    </xdr:sp>
    <xdr:clientData/>
  </xdr:twoCellAnchor>
  <xdr:twoCellAnchor>
    <xdr:from>
      <xdr:col>1</xdr:col>
      <xdr:colOff>319710</xdr:colOff>
      <xdr:row>5</xdr:row>
      <xdr:rowOff>168138</xdr:rowOff>
    </xdr:from>
    <xdr:to>
      <xdr:col>2</xdr:col>
      <xdr:colOff>646043</xdr:colOff>
      <xdr:row>10</xdr:row>
      <xdr:rowOff>4970</xdr:rowOff>
    </xdr:to>
    <xdr:sp macro="" textlink="">
      <xdr:nvSpPr>
        <xdr:cNvPr id="10" name="Rectángulo: esquinas redondeadas 9">
          <a:hlinkClick xmlns:r="http://schemas.openxmlformats.org/officeDocument/2006/relationships" r:id="rId10"/>
          <a:extLst>
            <a:ext uri="{FF2B5EF4-FFF2-40B4-BE49-F238E27FC236}">
              <a16:creationId xmlns:a16="http://schemas.microsoft.com/office/drawing/2014/main" id="{3F334DAC-D7FB-A282-00DA-DF1E5B5F5B54}"/>
            </a:ext>
          </a:extLst>
        </xdr:cNvPr>
        <xdr:cNvSpPr/>
      </xdr:nvSpPr>
      <xdr:spPr>
        <a:xfrm>
          <a:off x="822188" y="1178616"/>
          <a:ext cx="1546638"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TRANSPARENCIA Y ACCESO A LA INFORMACIÓN</a:t>
          </a:r>
        </a:p>
      </xdr:txBody>
    </xdr:sp>
    <xdr:clientData/>
  </xdr:twoCellAnchor>
  <xdr:twoCellAnchor>
    <xdr:from>
      <xdr:col>7</xdr:col>
      <xdr:colOff>49695</xdr:colOff>
      <xdr:row>6</xdr:row>
      <xdr:rowOff>46105</xdr:rowOff>
    </xdr:from>
    <xdr:to>
      <xdr:col>9</xdr:col>
      <xdr:colOff>15666</xdr:colOff>
      <xdr:row>10</xdr:row>
      <xdr:rowOff>65155</xdr:rowOff>
    </xdr:to>
    <xdr:sp macro="" textlink="">
      <xdr:nvSpPr>
        <xdr:cNvPr id="11" name="Rectángulo: esquinas redondeadas 10">
          <a:hlinkClick xmlns:r="http://schemas.openxmlformats.org/officeDocument/2006/relationships" r:id="rId11"/>
          <a:extLst>
            <a:ext uri="{FF2B5EF4-FFF2-40B4-BE49-F238E27FC236}">
              <a16:creationId xmlns:a16="http://schemas.microsoft.com/office/drawing/2014/main" id="{0A08E39E-B320-4B51-960B-66E7467E5CB8}"/>
            </a:ext>
          </a:extLst>
        </xdr:cNvPr>
        <xdr:cNvSpPr/>
      </xdr:nvSpPr>
      <xdr:spPr>
        <a:xfrm>
          <a:off x="6620565" y="1238801"/>
          <a:ext cx="1489971" cy="747919"/>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accent1">
                  <a:lumMod val="75000"/>
                </a:schemeClr>
              </a:solidFill>
            </a:rPr>
            <a:t>RACIONALIZACIÓN DE TRÁMITES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41562</xdr:colOff>
      <xdr:row>0</xdr:row>
      <xdr:rowOff>0</xdr:rowOff>
    </xdr:from>
    <xdr:to>
      <xdr:col>24</xdr:col>
      <xdr:colOff>685248</xdr:colOff>
      <xdr:row>3</xdr:row>
      <xdr:rowOff>113610</xdr:rowOff>
    </xdr:to>
    <xdr:pic>
      <xdr:nvPicPr>
        <xdr:cNvPr id="2" name="Imagen 1">
          <a:extLst>
            <a:ext uri="{FF2B5EF4-FFF2-40B4-BE49-F238E27FC236}">
              <a16:creationId xmlns:a16="http://schemas.microsoft.com/office/drawing/2014/main" id="{A989C5EA-1657-4493-9CD1-60A145EFFD3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7254487" y="236394"/>
          <a:ext cx="643686"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41562</xdr:colOff>
      <xdr:row>0</xdr:row>
      <xdr:rowOff>0</xdr:rowOff>
    </xdr:from>
    <xdr:to>
      <xdr:col>24</xdr:col>
      <xdr:colOff>685248</xdr:colOff>
      <xdr:row>3</xdr:row>
      <xdr:rowOff>113610</xdr:rowOff>
    </xdr:to>
    <xdr:pic>
      <xdr:nvPicPr>
        <xdr:cNvPr id="2" name="Imagen 1">
          <a:extLst>
            <a:ext uri="{FF2B5EF4-FFF2-40B4-BE49-F238E27FC236}">
              <a16:creationId xmlns:a16="http://schemas.microsoft.com/office/drawing/2014/main" id="{11699DA1-D1B3-4E6A-9778-F936A595F378}"/>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228212" y="0"/>
          <a:ext cx="643686" cy="68511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CAB4-2CA8-49AC-89CB-B0E4FD6CF2A6}">
  <sheetPr codeName="Hoja1"/>
  <dimension ref="B1:L13"/>
  <sheetViews>
    <sheetView showGridLines="0" zoomScale="115" zoomScaleNormal="115" workbookViewId="0">
      <selection activeCell="B21" sqref="B21"/>
    </sheetView>
  </sheetViews>
  <sheetFormatPr baseColWidth="10" defaultColWidth="11.453125" defaultRowHeight="14.5" x14ac:dyDescent="0.35"/>
  <cols>
    <col min="1" max="1" width="7.1796875" customWidth="1"/>
    <col min="2" max="2" width="17.453125" customWidth="1"/>
    <col min="3" max="3" width="14.81640625" customWidth="1"/>
    <col min="5" max="5" width="14.81640625" customWidth="1"/>
    <col min="6" max="6" width="15.1796875" customWidth="1"/>
    <col min="7" max="7" width="13.7265625" customWidth="1"/>
    <col min="10" max="10" width="13.7265625" customWidth="1"/>
    <col min="11" max="11" width="9.54296875" customWidth="1"/>
    <col min="12" max="12" width="9.453125" customWidth="1"/>
  </cols>
  <sheetData>
    <row r="1" spans="2:12" ht="5.25" customHeight="1" x14ac:dyDescent="0.35"/>
    <row r="2" spans="2:12" ht="20.25" customHeight="1" x14ac:dyDescent="0.35">
      <c r="B2" s="181"/>
      <c r="C2" s="178" t="s">
        <v>0</v>
      </c>
      <c r="D2" s="179"/>
      <c r="E2" s="179"/>
      <c r="F2" s="179"/>
      <c r="G2" s="179"/>
      <c r="H2" s="179"/>
      <c r="I2" s="179"/>
      <c r="J2" s="180"/>
      <c r="K2" s="184"/>
      <c r="L2" s="184"/>
    </row>
    <row r="3" spans="2:12" ht="20.25" customHeight="1" x14ac:dyDescent="0.35">
      <c r="B3" s="182"/>
      <c r="C3" s="178" t="s">
        <v>1</v>
      </c>
      <c r="D3" s="179"/>
      <c r="E3" s="179"/>
      <c r="F3" s="179"/>
      <c r="G3" s="179"/>
      <c r="H3" s="179"/>
      <c r="I3" s="179"/>
      <c r="J3" s="180"/>
      <c r="K3" s="184"/>
      <c r="L3" s="184"/>
    </row>
    <row r="4" spans="2:12" ht="20.25" customHeight="1" x14ac:dyDescent="0.35">
      <c r="B4" s="183"/>
      <c r="C4" s="178" t="s">
        <v>2</v>
      </c>
      <c r="D4" s="179"/>
      <c r="E4" s="179"/>
      <c r="F4" s="180"/>
      <c r="G4" s="178" t="s">
        <v>3</v>
      </c>
      <c r="H4" s="179"/>
      <c r="I4" s="179"/>
      <c r="J4" s="180"/>
      <c r="K4" s="184"/>
      <c r="L4" s="184"/>
    </row>
    <row r="13" spans="2:12" ht="42.65" customHeight="1" x14ac:dyDescent="0.35"/>
  </sheetData>
  <mergeCells count="6">
    <mergeCell ref="C2:J2"/>
    <mergeCell ref="C3:J3"/>
    <mergeCell ref="B2:B4"/>
    <mergeCell ref="K2:L4"/>
    <mergeCell ref="C4:F4"/>
    <mergeCell ref="G4:J4"/>
  </mergeCells>
  <pageMargins left="0.7" right="0.7" top="0.75" bottom="0.75" header="0.3" footer="0.3"/>
  <pageSetup scale="75" orientation="landscape" r:id="rId1"/>
  <headerFooter>
    <oddFooter>&amp;LDO-FR-009_V.01&amp;CLa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3E880-C920-4C8B-8165-893B04535A01}">
  <dimension ref="A1:I28"/>
  <sheetViews>
    <sheetView showGridLines="0" zoomScale="115" zoomScaleNormal="115" workbookViewId="0">
      <selection activeCell="I9" sqref="I9"/>
    </sheetView>
  </sheetViews>
  <sheetFormatPr baseColWidth="10" defaultColWidth="11.453125" defaultRowHeight="14.5" x14ac:dyDescent="0.35"/>
  <cols>
    <col min="1" max="1" width="19.1796875" customWidth="1"/>
    <col min="2" max="2" width="32.54296875" customWidth="1"/>
    <col min="3" max="3" width="14" customWidth="1"/>
    <col min="4" max="4" width="16.1796875" customWidth="1"/>
    <col min="6" max="6" width="17.54296875" customWidth="1"/>
    <col min="7" max="7" width="13.26953125" customWidth="1"/>
    <col min="8" max="8" width="24.453125" customWidth="1"/>
    <col min="9" max="9" width="23.26953125" customWidth="1"/>
  </cols>
  <sheetData>
    <row r="1" spans="1:9" ht="15" customHeight="1" x14ac:dyDescent="0.35">
      <c r="A1" s="206" t="s">
        <v>299</v>
      </c>
      <c r="B1" s="207"/>
      <c r="C1" s="207"/>
      <c r="D1" s="207"/>
      <c r="E1" s="207"/>
      <c r="F1" s="207"/>
      <c r="G1" s="207"/>
      <c r="H1" s="191" t="s">
        <v>5</v>
      </c>
      <c r="I1" s="191"/>
    </row>
    <row r="2" spans="1:9" x14ac:dyDescent="0.35">
      <c r="A2" s="54" t="s">
        <v>6</v>
      </c>
      <c r="B2" s="52" t="s">
        <v>7</v>
      </c>
      <c r="C2" s="52" t="s">
        <v>8</v>
      </c>
      <c r="D2" s="194" t="s">
        <v>9</v>
      </c>
      <c r="E2" s="195"/>
      <c r="F2" s="52" t="s">
        <v>10</v>
      </c>
      <c r="G2" s="54" t="s">
        <v>11</v>
      </c>
      <c r="H2" s="191" t="s">
        <v>12</v>
      </c>
      <c r="I2" s="191" t="s">
        <v>13</v>
      </c>
    </row>
    <row r="3" spans="1:9" x14ac:dyDescent="0.35">
      <c r="A3" s="55"/>
      <c r="B3" s="56"/>
      <c r="C3" s="56"/>
      <c r="D3" s="1" t="s">
        <v>14</v>
      </c>
      <c r="E3" s="3" t="s">
        <v>15</v>
      </c>
      <c r="F3" s="56"/>
      <c r="G3" s="55"/>
      <c r="H3" s="191"/>
      <c r="I3" s="191"/>
    </row>
    <row r="4" spans="1:9" ht="60.75" customHeight="1" x14ac:dyDescent="0.35">
      <c r="A4" s="53" t="s">
        <v>300</v>
      </c>
      <c r="B4" s="42" t="s">
        <v>301</v>
      </c>
      <c r="C4" s="19" t="s">
        <v>18</v>
      </c>
      <c r="D4" s="5">
        <v>45292</v>
      </c>
      <c r="E4" s="5">
        <v>45641</v>
      </c>
      <c r="F4" s="19" t="s">
        <v>302</v>
      </c>
      <c r="G4" s="53" t="s">
        <v>303</v>
      </c>
      <c r="H4" s="121">
        <f>(1/4)*100%</f>
        <v>0.25</v>
      </c>
      <c r="I4" s="116" t="s">
        <v>338</v>
      </c>
    </row>
    <row r="5" spans="1:9" ht="72" customHeight="1" x14ac:dyDescent="0.35">
      <c r="A5" s="16" t="s">
        <v>304</v>
      </c>
      <c r="B5" s="41" t="s">
        <v>305</v>
      </c>
      <c r="C5" s="14" t="s">
        <v>18</v>
      </c>
      <c r="D5" s="5">
        <v>45292</v>
      </c>
      <c r="E5" s="5">
        <v>45473</v>
      </c>
      <c r="F5" s="14" t="s">
        <v>306</v>
      </c>
      <c r="G5" s="16" t="s">
        <v>307</v>
      </c>
      <c r="H5" s="125">
        <f>(0.5/1)*100%</f>
        <v>0.5</v>
      </c>
      <c r="I5" s="117" t="s">
        <v>339</v>
      </c>
    </row>
    <row r="6" spans="1:9" ht="72.75" customHeight="1" thickBot="1" x14ac:dyDescent="0.4">
      <c r="A6" s="16" t="s">
        <v>308</v>
      </c>
      <c r="B6" s="42" t="s">
        <v>309</v>
      </c>
      <c r="C6" s="14" t="s">
        <v>18</v>
      </c>
      <c r="D6" s="5">
        <v>45292</v>
      </c>
      <c r="E6" s="5">
        <v>45641</v>
      </c>
      <c r="F6" s="14" t="s">
        <v>310</v>
      </c>
      <c r="G6" s="14" t="s">
        <v>311</v>
      </c>
      <c r="H6" s="125">
        <f>(0.1/1)*100%</f>
        <v>0.1</v>
      </c>
      <c r="I6" s="117" t="s">
        <v>340</v>
      </c>
    </row>
    <row r="7" spans="1:9" ht="38" customHeight="1" thickBot="1" x14ac:dyDescent="0.4">
      <c r="H7" s="152">
        <f>AVERAGE(H4:H6)</f>
        <v>0.28333333333333333</v>
      </c>
      <c r="I7" s="140" t="s">
        <v>347</v>
      </c>
    </row>
    <row r="8" spans="1:9" ht="60.75" customHeight="1" thickBot="1" x14ac:dyDescent="0.4">
      <c r="H8" s="152">
        <f>AVERAGE(H4:H6)</f>
        <v>0.28333333333333333</v>
      </c>
      <c r="I8" s="140" t="s">
        <v>348</v>
      </c>
    </row>
    <row r="9" spans="1:9" ht="60.75" customHeight="1" x14ac:dyDescent="0.35"/>
    <row r="10" spans="1:9" ht="60.75" customHeight="1" x14ac:dyDescent="0.35"/>
    <row r="11" spans="1:9" ht="15" customHeight="1" x14ac:dyDescent="0.35"/>
    <row r="12" spans="1:9" ht="63.75" customHeight="1" x14ac:dyDescent="0.35">
      <c r="H12" s="64"/>
      <c r="I12" s="64"/>
    </row>
    <row r="13" spans="1:9" ht="63.75" customHeight="1" x14ac:dyDescent="0.35"/>
    <row r="14" spans="1:9" ht="63.75" customHeight="1" x14ac:dyDescent="0.35"/>
    <row r="15" spans="1:9" ht="63.75" customHeight="1" x14ac:dyDescent="0.35"/>
    <row r="16" spans="1:9" ht="63.75" customHeight="1" x14ac:dyDescent="0.35"/>
    <row r="17" ht="15" customHeight="1" x14ac:dyDescent="0.35"/>
    <row r="18" ht="63" customHeight="1" x14ac:dyDescent="0.35"/>
    <row r="19" ht="63" customHeight="1" x14ac:dyDescent="0.35"/>
    <row r="20" ht="63" customHeight="1" x14ac:dyDescent="0.35"/>
    <row r="21" ht="63" customHeight="1" x14ac:dyDescent="0.35"/>
    <row r="22" ht="15" customHeight="1" x14ac:dyDescent="0.35"/>
    <row r="24" ht="26.25" customHeight="1" x14ac:dyDescent="0.35"/>
    <row r="28" ht="15.75" customHeight="1" x14ac:dyDescent="0.35"/>
  </sheetData>
  <mergeCells count="5">
    <mergeCell ref="A1:G1"/>
    <mergeCell ref="D2:E2"/>
    <mergeCell ref="H1:I1"/>
    <mergeCell ref="H2:H3"/>
    <mergeCell ref="I2:I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C225B-006B-489E-94B2-30C934AA8526}">
  <dimension ref="A1:E14"/>
  <sheetViews>
    <sheetView tabSelected="1" workbookViewId="0">
      <selection activeCell="A13" sqref="A13"/>
    </sheetView>
  </sheetViews>
  <sheetFormatPr baseColWidth="10" defaultColWidth="11.453125" defaultRowHeight="14.5" x14ac:dyDescent="0.35"/>
  <cols>
    <col min="1" max="3" width="40.81640625" customWidth="1"/>
    <col min="4" max="4" width="45.1796875" customWidth="1"/>
    <col min="5" max="5" width="45.36328125" customWidth="1"/>
  </cols>
  <sheetData>
    <row r="1" spans="1:5" ht="15" thickBot="1" x14ac:dyDescent="0.4">
      <c r="A1" s="22" t="s">
        <v>312</v>
      </c>
      <c r="B1" s="153" t="s">
        <v>351</v>
      </c>
      <c r="C1" s="153" t="s">
        <v>350</v>
      </c>
      <c r="D1" s="45" t="s">
        <v>313</v>
      </c>
      <c r="E1" s="46" t="s">
        <v>314</v>
      </c>
    </row>
    <row r="2" spans="1:5" ht="72.5" x14ac:dyDescent="0.35">
      <c r="A2" s="12" t="s">
        <v>315</v>
      </c>
      <c r="B2" s="154">
        <v>0.43</v>
      </c>
      <c r="C2" s="154">
        <v>0.3</v>
      </c>
      <c r="D2" s="174" t="s">
        <v>316</v>
      </c>
      <c r="E2" s="174" t="s">
        <v>355</v>
      </c>
    </row>
    <row r="3" spans="1:5" ht="23.15" customHeight="1" x14ac:dyDescent="0.35">
      <c r="A3" s="11" t="s">
        <v>317</v>
      </c>
      <c r="B3" s="155">
        <v>0.61</v>
      </c>
      <c r="C3" s="155">
        <v>0.4</v>
      </c>
      <c r="D3" s="234" t="s">
        <v>354</v>
      </c>
      <c r="E3" s="177" t="s">
        <v>356</v>
      </c>
    </row>
    <row r="4" spans="1:5" ht="61.5" customHeight="1" x14ac:dyDescent="0.35">
      <c r="A4" s="11" t="s">
        <v>318</v>
      </c>
      <c r="B4" s="156">
        <v>0.41</v>
      </c>
      <c r="C4" s="156">
        <v>0.34</v>
      </c>
      <c r="D4" s="235"/>
      <c r="E4" s="174" t="s">
        <v>357</v>
      </c>
    </row>
    <row r="5" spans="1:5" ht="29" customHeight="1" x14ac:dyDescent="0.35">
      <c r="A5" s="11" t="s">
        <v>319</v>
      </c>
      <c r="B5" s="156">
        <v>1</v>
      </c>
      <c r="C5" s="156">
        <v>1</v>
      </c>
      <c r="D5" s="235"/>
      <c r="E5" s="177" t="s">
        <v>356</v>
      </c>
    </row>
    <row r="6" spans="1:5" ht="65" customHeight="1" x14ac:dyDescent="0.35">
      <c r="A6" s="47" t="s">
        <v>320</v>
      </c>
      <c r="B6" s="157">
        <v>0.4</v>
      </c>
      <c r="C6" s="157">
        <v>0.4</v>
      </c>
      <c r="D6" s="235"/>
      <c r="E6" s="174" t="s">
        <v>357</v>
      </c>
    </row>
    <row r="7" spans="1:5" ht="32.5" customHeight="1" x14ac:dyDescent="0.35">
      <c r="A7" s="44" t="s">
        <v>321</v>
      </c>
      <c r="B7" s="158">
        <v>1</v>
      </c>
      <c r="C7" s="158">
        <v>0.25</v>
      </c>
      <c r="D7" s="235"/>
      <c r="E7" s="177" t="s">
        <v>356</v>
      </c>
    </row>
    <row r="8" spans="1:5" ht="56" customHeight="1" x14ac:dyDescent="0.35">
      <c r="A8" s="11" t="s">
        <v>322</v>
      </c>
      <c r="B8" s="156">
        <v>0.63</v>
      </c>
      <c r="C8" s="156">
        <v>0.26</v>
      </c>
      <c r="D8" s="235"/>
      <c r="E8" s="174" t="s">
        <v>357</v>
      </c>
    </row>
    <row r="9" spans="1:5" ht="46" customHeight="1" x14ac:dyDescent="0.35">
      <c r="A9" s="21" t="s">
        <v>323</v>
      </c>
      <c r="B9" s="155">
        <v>0.67</v>
      </c>
      <c r="C9" s="155">
        <v>0.67</v>
      </c>
      <c r="D9" s="235"/>
      <c r="E9" s="174" t="s">
        <v>357</v>
      </c>
    </row>
    <row r="10" spans="1:5" ht="43.5" x14ac:dyDescent="0.35">
      <c r="A10" s="12" t="s">
        <v>324</v>
      </c>
      <c r="B10" s="154">
        <v>0.28000000000000003</v>
      </c>
      <c r="C10" s="154">
        <v>0.28000000000000003</v>
      </c>
      <c r="D10" s="236"/>
      <c r="E10" s="174" t="s">
        <v>357</v>
      </c>
    </row>
    <row r="11" spans="1:5" ht="21" x14ac:dyDescent="0.5">
      <c r="A11" s="172" t="s">
        <v>352</v>
      </c>
      <c r="B11" s="173">
        <f>AVERAGE(B2:B10)</f>
        <v>0.60333333333333339</v>
      </c>
      <c r="C11" s="173">
        <f>AVERAGE(C2:C10)</f>
        <v>0.43333333333333335</v>
      </c>
    </row>
    <row r="13" spans="1:5" x14ac:dyDescent="0.35">
      <c r="A13" t="s">
        <v>358</v>
      </c>
      <c r="B13" t="s">
        <v>360</v>
      </c>
    </row>
    <row r="14" spans="1:5" x14ac:dyDescent="0.35">
      <c r="A14" t="s">
        <v>359</v>
      </c>
      <c r="B14" t="s">
        <v>361</v>
      </c>
    </row>
  </sheetData>
  <mergeCells count="1">
    <mergeCell ref="D3: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A877-9351-4CEF-A5D5-BC1FAE654930}">
  <sheetPr codeName="Hoja6"/>
  <dimension ref="A1:I15"/>
  <sheetViews>
    <sheetView zoomScale="90" zoomScaleNormal="90" workbookViewId="0">
      <selection activeCell="H7" sqref="H7"/>
    </sheetView>
  </sheetViews>
  <sheetFormatPr baseColWidth="10" defaultColWidth="11.453125" defaultRowHeight="14.5" x14ac:dyDescent="0.35"/>
  <cols>
    <col min="1" max="1" width="16.7265625" customWidth="1"/>
    <col min="2" max="2" width="35" customWidth="1"/>
    <col min="3" max="3" width="20.1796875" customWidth="1"/>
    <col min="6" max="6" width="17.54296875" customWidth="1"/>
    <col min="7" max="7" width="29.453125" customWidth="1"/>
    <col min="8" max="8" width="24.453125" customWidth="1"/>
    <col min="9" max="9" width="100.81640625" customWidth="1"/>
  </cols>
  <sheetData>
    <row r="1" spans="1:9" ht="15.75" customHeight="1" x14ac:dyDescent="0.35">
      <c r="A1" s="192" t="s">
        <v>4</v>
      </c>
      <c r="B1" s="193"/>
      <c r="C1" s="193"/>
      <c r="D1" s="193"/>
      <c r="E1" s="193"/>
      <c r="F1" s="193"/>
      <c r="G1" s="193"/>
      <c r="H1" s="191" t="s">
        <v>5</v>
      </c>
      <c r="I1" s="191"/>
    </row>
    <row r="2" spans="1:9" x14ac:dyDescent="0.35">
      <c r="A2" s="54" t="s">
        <v>6</v>
      </c>
      <c r="B2" s="52" t="s">
        <v>7</v>
      </c>
      <c r="C2" s="52" t="s">
        <v>8</v>
      </c>
      <c r="D2" s="194" t="s">
        <v>9</v>
      </c>
      <c r="E2" s="195"/>
      <c r="F2" s="52" t="s">
        <v>10</v>
      </c>
      <c r="G2" s="54" t="s">
        <v>11</v>
      </c>
      <c r="H2" s="191" t="s">
        <v>12</v>
      </c>
      <c r="I2" s="191" t="s">
        <v>13</v>
      </c>
    </row>
    <row r="3" spans="1:9" x14ac:dyDescent="0.35">
      <c r="A3" s="55"/>
      <c r="B3" s="56"/>
      <c r="C3" s="56"/>
      <c r="D3" s="1" t="s">
        <v>14</v>
      </c>
      <c r="E3" s="3" t="s">
        <v>15</v>
      </c>
      <c r="F3" s="56"/>
      <c r="G3" s="57"/>
      <c r="H3" s="191"/>
      <c r="I3" s="191"/>
    </row>
    <row r="4" spans="1:9" ht="76.5" customHeight="1" x14ac:dyDescent="0.35">
      <c r="A4" s="188" t="s">
        <v>16</v>
      </c>
      <c r="B4" s="14" t="s">
        <v>17</v>
      </c>
      <c r="C4" s="14" t="s">
        <v>18</v>
      </c>
      <c r="D4" s="31">
        <v>45292</v>
      </c>
      <c r="E4" s="31">
        <v>45657</v>
      </c>
      <c r="F4" s="14" t="s">
        <v>19</v>
      </c>
      <c r="G4" s="16" t="s">
        <v>20</v>
      </c>
      <c r="H4" s="121">
        <f>(3/3)*100%</f>
        <v>1</v>
      </c>
      <c r="I4" s="93" t="s">
        <v>325</v>
      </c>
    </row>
    <row r="5" spans="1:9" ht="69.75" customHeight="1" x14ac:dyDescent="0.35">
      <c r="A5" s="189"/>
      <c r="B5" s="14" t="s">
        <v>21</v>
      </c>
      <c r="C5" s="14" t="s">
        <v>18</v>
      </c>
      <c r="D5" s="31">
        <v>45292</v>
      </c>
      <c r="E5" s="31">
        <v>45657</v>
      </c>
      <c r="F5" s="14" t="s">
        <v>22</v>
      </c>
      <c r="G5" s="16" t="s">
        <v>23</v>
      </c>
      <c r="H5" s="121">
        <f>(2/6)*100%</f>
        <v>0.33333333333333331</v>
      </c>
      <c r="I5" s="92" t="s">
        <v>353</v>
      </c>
    </row>
    <row r="6" spans="1:9" ht="54" customHeight="1" x14ac:dyDescent="0.35">
      <c r="A6" s="190"/>
      <c r="B6" s="14" t="s">
        <v>24</v>
      </c>
      <c r="C6" s="14" t="s">
        <v>18</v>
      </c>
      <c r="D6" s="31">
        <v>45292</v>
      </c>
      <c r="E6" s="31">
        <v>45657</v>
      </c>
      <c r="F6" s="14" t="s">
        <v>25</v>
      </c>
      <c r="G6" s="2" t="s">
        <v>26</v>
      </c>
      <c r="H6" s="121">
        <f>(1/6)*100%</f>
        <v>0.16666666666666666</v>
      </c>
      <c r="I6" s="63" t="s">
        <v>334</v>
      </c>
    </row>
    <row r="7" spans="1:9" ht="108" customHeight="1" x14ac:dyDescent="0.35">
      <c r="A7" s="185" t="s">
        <v>27</v>
      </c>
      <c r="B7" s="43" t="s">
        <v>28</v>
      </c>
      <c r="C7" s="43" t="s">
        <v>29</v>
      </c>
      <c r="D7" s="31">
        <v>45292</v>
      </c>
      <c r="E7" s="31">
        <v>45657</v>
      </c>
      <c r="F7" s="14" t="s">
        <v>30</v>
      </c>
      <c r="G7" s="16" t="s">
        <v>31</v>
      </c>
      <c r="H7" s="135">
        <v>0</v>
      </c>
      <c r="I7" s="109" t="s">
        <v>346</v>
      </c>
    </row>
    <row r="8" spans="1:9" ht="108.75" customHeight="1" x14ac:dyDescent="0.35">
      <c r="A8" s="187"/>
      <c r="B8" s="43" t="s">
        <v>32</v>
      </c>
      <c r="C8" s="43" t="s">
        <v>29</v>
      </c>
      <c r="D8" s="31">
        <v>45292</v>
      </c>
      <c r="E8" s="31">
        <v>45657</v>
      </c>
      <c r="F8" s="15" t="s">
        <v>33</v>
      </c>
      <c r="G8" s="16" t="s">
        <v>34</v>
      </c>
      <c r="H8" s="136">
        <f>(3/11)*100%</f>
        <v>0.27272727272727271</v>
      </c>
      <c r="I8" s="109" t="s">
        <v>35</v>
      </c>
    </row>
    <row r="9" spans="1:9" ht="105.65" customHeight="1" x14ac:dyDescent="0.35">
      <c r="A9" s="185" t="s">
        <v>36</v>
      </c>
      <c r="B9" s="14" t="s">
        <v>37</v>
      </c>
      <c r="C9" s="59" t="s">
        <v>38</v>
      </c>
      <c r="D9" s="4">
        <v>45505</v>
      </c>
      <c r="E9" s="4">
        <v>45641</v>
      </c>
      <c r="F9" s="16" t="s">
        <v>39</v>
      </c>
      <c r="G9" s="16" t="s">
        <v>40</v>
      </c>
      <c r="H9" s="159" t="s">
        <v>231</v>
      </c>
      <c r="I9" s="127" t="s">
        <v>330</v>
      </c>
    </row>
    <row r="10" spans="1:9" ht="105.65" customHeight="1" x14ac:dyDescent="0.35">
      <c r="A10" s="186"/>
      <c r="B10" s="14" t="s">
        <v>41</v>
      </c>
      <c r="C10" s="29" t="s">
        <v>38</v>
      </c>
      <c r="D10" s="4">
        <v>45505</v>
      </c>
      <c r="E10" s="4">
        <v>45641</v>
      </c>
      <c r="F10" s="16" t="s">
        <v>39</v>
      </c>
      <c r="G10" s="16" t="s">
        <v>42</v>
      </c>
      <c r="H10" s="159" t="s">
        <v>231</v>
      </c>
      <c r="I10" s="127" t="s">
        <v>330</v>
      </c>
    </row>
    <row r="11" spans="1:9" ht="84.65" customHeight="1" x14ac:dyDescent="0.35">
      <c r="A11" s="187"/>
      <c r="B11" s="14" t="s">
        <v>43</v>
      </c>
      <c r="C11" s="29" t="s">
        <v>38</v>
      </c>
      <c r="D11" s="4">
        <v>45505</v>
      </c>
      <c r="E11" s="4">
        <v>45641</v>
      </c>
      <c r="F11" s="16" t="s">
        <v>39</v>
      </c>
      <c r="G11" s="16" t="s">
        <v>44</v>
      </c>
      <c r="H11" s="159" t="s">
        <v>231</v>
      </c>
      <c r="I11" s="127" t="s">
        <v>330</v>
      </c>
    </row>
    <row r="12" spans="1:9" ht="125.25" customHeight="1" x14ac:dyDescent="0.35">
      <c r="A12" s="10" t="s">
        <v>45</v>
      </c>
      <c r="B12" s="14" t="s">
        <v>46</v>
      </c>
      <c r="C12" s="14" t="s">
        <v>47</v>
      </c>
      <c r="D12" s="32">
        <v>45323</v>
      </c>
      <c r="E12" s="32">
        <v>45657</v>
      </c>
      <c r="F12" s="19" t="s">
        <v>48</v>
      </c>
      <c r="G12" s="16" t="s">
        <v>49</v>
      </c>
      <c r="H12" s="134">
        <f>(1/4)*100%</f>
        <v>0.25</v>
      </c>
      <c r="I12" s="114" t="s">
        <v>328</v>
      </c>
    </row>
    <row r="13" spans="1:9" ht="276.75" customHeight="1" thickBot="1" x14ac:dyDescent="0.4">
      <c r="A13" s="10" t="s">
        <v>50</v>
      </c>
      <c r="B13" s="14" t="s">
        <v>51</v>
      </c>
      <c r="C13" s="14" t="s">
        <v>52</v>
      </c>
      <c r="D13" s="31">
        <v>45383</v>
      </c>
      <c r="E13" s="31">
        <v>45657</v>
      </c>
      <c r="F13" s="14" t="s">
        <v>53</v>
      </c>
      <c r="G13" s="14" t="s">
        <v>54</v>
      </c>
      <c r="H13" s="125">
        <v>1</v>
      </c>
      <c r="I13" s="118" t="s">
        <v>326</v>
      </c>
    </row>
    <row r="14" spans="1:9" ht="36.5" customHeight="1" thickBot="1" x14ac:dyDescent="0.4">
      <c r="H14" s="141">
        <f>AVERAGE(H12:H13,H4:H8)</f>
        <v>0.43181818181818177</v>
      </c>
      <c r="I14" s="140" t="s">
        <v>349</v>
      </c>
    </row>
    <row r="15" spans="1:9" ht="39.5" customHeight="1" thickBot="1" x14ac:dyDescent="0.4">
      <c r="H15" s="160">
        <f>(100%+33%+17%+0%+27%+0%+0%+0%+25%+100%)/10</f>
        <v>0.30199999999999999</v>
      </c>
      <c r="I15" s="140" t="s">
        <v>348</v>
      </c>
    </row>
  </sheetData>
  <autoFilter ref="A3:I3" xr:uid="{D476A877-9351-4CEF-A5D5-BC1FAE654930}"/>
  <mergeCells count="8">
    <mergeCell ref="A9:A11"/>
    <mergeCell ref="A4:A6"/>
    <mergeCell ref="A7:A8"/>
    <mergeCell ref="H1:I1"/>
    <mergeCell ref="H2:H3"/>
    <mergeCell ref="I2:I3"/>
    <mergeCell ref="A1:G1"/>
    <mergeCell ref="D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012E-96A3-4641-ADFE-CE86CC92C846}">
  <sheetPr codeName="Hoja5"/>
  <dimension ref="A1:J15"/>
  <sheetViews>
    <sheetView topLeftCell="C1" zoomScaleNormal="100" workbookViewId="0">
      <selection activeCell="H4" sqref="H4"/>
    </sheetView>
  </sheetViews>
  <sheetFormatPr baseColWidth="10" defaultColWidth="11.453125" defaultRowHeight="14.5" x14ac:dyDescent="0.35"/>
  <cols>
    <col min="1" max="1" width="20.453125" customWidth="1"/>
    <col min="2" max="2" width="45.453125" customWidth="1"/>
    <col min="3" max="3" width="14.81640625" customWidth="1"/>
    <col min="6" max="6" width="22.453125" customWidth="1"/>
    <col min="7" max="7" width="19.1796875" customWidth="1"/>
    <col min="8" max="8" width="60.453125" customWidth="1"/>
    <col min="9" max="9" width="89.453125" customWidth="1"/>
  </cols>
  <sheetData>
    <row r="1" spans="1:10" ht="15.75" customHeight="1" thickBot="1" x14ac:dyDescent="0.4">
      <c r="A1" s="192" t="s">
        <v>55</v>
      </c>
      <c r="B1" s="193"/>
      <c r="C1" s="193"/>
      <c r="D1" s="193"/>
      <c r="E1" s="193"/>
      <c r="F1" s="193"/>
      <c r="G1" s="193"/>
      <c r="H1" s="191" t="s">
        <v>5</v>
      </c>
      <c r="I1" s="191"/>
    </row>
    <row r="2" spans="1:10" ht="15.75" customHeight="1" thickBot="1" x14ac:dyDescent="0.4">
      <c r="A2" s="199" t="s">
        <v>6</v>
      </c>
      <c r="B2" s="194" t="s">
        <v>7</v>
      </c>
      <c r="C2" s="194" t="s">
        <v>8</v>
      </c>
      <c r="D2" s="194" t="s">
        <v>9</v>
      </c>
      <c r="E2" s="195"/>
      <c r="F2" s="194" t="s">
        <v>10</v>
      </c>
      <c r="G2" s="199" t="s">
        <v>11</v>
      </c>
      <c r="H2" s="191" t="s">
        <v>12</v>
      </c>
      <c r="I2" s="191" t="s">
        <v>13</v>
      </c>
    </row>
    <row r="3" spans="1:10" ht="15" thickBot="1" x14ac:dyDescent="0.4">
      <c r="A3" s="200"/>
      <c r="B3" s="201"/>
      <c r="C3" s="201"/>
      <c r="D3" s="1" t="s">
        <v>14</v>
      </c>
      <c r="E3" s="3" t="s">
        <v>15</v>
      </c>
      <c r="F3" s="201"/>
      <c r="G3" s="202"/>
      <c r="H3" s="196"/>
      <c r="I3" s="196"/>
    </row>
    <row r="4" spans="1:10" ht="73.5" customHeight="1" x14ac:dyDescent="0.35">
      <c r="A4" s="198" t="s">
        <v>56</v>
      </c>
      <c r="B4" s="14" t="s">
        <v>57</v>
      </c>
      <c r="C4" s="14" t="s">
        <v>58</v>
      </c>
      <c r="D4" s="4">
        <v>45383</v>
      </c>
      <c r="E4" s="4">
        <v>45657</v>
      </c>
      <c r="F4" s="14" t="s">
        <v>59</v>
      </c>
      <c r="G4" s="14" t="s">
        <v>60</v>
      </c>
      <c r="H4" s="121">
        <v>0</v>
      </c>
      <c r="I4" s="81" t="s">
        <v>333</v>
      </c>
    </row>
    <row r="5" spans="1:10" ht="73.5" customHeight="1" x14ac:dyDescent="0.35">
      <c r="A5" s="187"/>
      <c r="B5" s="23" t="s">
        <v>61</v>
      </c>
      <c r="C5" s="14" t="s">
        <v>62</v>
      </c>
      <c r="D5" s="27">
        <v>45292</v>
      </c>
      <c r="E5" s="27">
        <v>45322</v>
      </c>
      <c r="F5" s="14" t="s">
        <v>63</v>
      </c>
      <c r="G5" s="14" t="s">
        <v>64</v>
      </c>
      <c r="H5" s="113">
        <v>1</v>
      </c>
      <c r="I5" s="93" t="s">
        <v>65</v>
      </c>
    </row>
    <row r="6" spans="1:10" ht="90.75" customHeight="1" x14ac:dyDescent="0.35">
      <c r="A6" s="197" t="s">
        <v>66</v>
      </c>
      <c r="B6" s="23" t="s">
        <v>67</v>
      </c>
      <c r="C6" s="14" t="s">
        <v>58</v>
      </c>
      <c r="D6" s="4">
        <v>45566</v>
      </c>
      <c r="E6" s="4">
        <v>45657</v>
      </c>
      <c r="F6" s="14" t="s">
        <v>68</v>
      </c>
      <c r="G6" s="14" t="s">
        <v>69</v>
      </c>
      <c r="H6" s="137" t="s">
        <v>70</v>
      </c>
      <c r="I6" s="137" t="s">
        <v>70</v>
      </c>
    </row>
    <row r="7" spans="1:10" ht="111" customHeight="1" x14ac:dyDescent="0.35">
      <c r="A7" s="189"/>
      <c r="B7" s="2" t="s">
        <v>71</v>
      </c>
      <c r="C7" s="14" t="s">
        <v>58</v>
      </c>
      <c r="D7" s="24">
        <v>45352</v>
      </c>
      <c r="E7" s="24">
        <v>45473</v>
      </c>
      <c r="F7" s="25" t="s">
        <v>72</v>
      </c>
      <c r="G7" s="95" t="s">
        <v>73</v>
      </c>
      <c r="H7" s="121">
        <f>(3/3)*100%</f>
        <v>1</v>
      </c>
      <c r="I7" s="93" t="s">
        <v>74</v>
      </c>
    </row>
    <row r="8" spans="1:10" ht="130.5" customHeight="1" x14ac:dyDescent="0.35">
      <c r="A8" s="189"/>
      <c r="B8" s="2" t="s">
        <v>75</v>
      </c>
      <c r="C8" s="26" t="s">
        <v>76</v>
      </c>
      <c r="D8" s="24">
        <v>45323</v>
      </c>
      <c r="E8" s="24">
        <v>45657</v>
      </c>
      <c r="F8" s="25" t="s">
        <v>77</v>
      </c>
      <c r="G8" s="96">
        <v>1</v>
      </c>
      <c r="H8" s="113">
        <v>1</v>
      </c>
      <c r="I8" s="93" t="s">
        <v>327</v>
      </c>
    </row>
    <row r="9" spans="1:10" ht="157.5" customHeight="1" x14ac:dyDescent="0.35">
      <c r="A9" s="190"/>
      <c r="B9" s="23" t="s">
        <v>78</v>
      </c>
      <c r="C9" s="61" t="s">
        <v>62</v>
      </c>
      <c r="D9" s="27">
        <v>45292</v>
      </c>
      <c r="E9" s="27" t="s">
        <v>79</v>
      </c>
      <c r="F9" s="59" t="s">
        <v>80</v>
      </c>
      <c r="G9" s="95" t="s">
        <v>81</v>
      </c>
      <c r="H9" s="98">
        <v>1</v>
      </c>
      <c r="I9" s="97" t="s">
        <v>82</v>
      </c>
      <c r="J9" s="30"/>
    </row>
    <row r="10" spans="1:10" ht="106.5" customHeight="1" thickBot="1" x14ac:dyDescent="0.4">
      <c r="A10" s="9" t="s">
        <v>83</v>
      </c>
      <c r="B10" s="14" t="s">
        <v>84</v>
      </c>
      <c r="C10" s="14" t="s">
        <v>62</v>
      </c>
      <c r="D10" s="24">
        <v>45566</v>
      </c>
      <c r="E10" s="24">
        <v>45657</v>
      </c>
      <c r="F10" s="14" t="s">
        <v>85</v>
      </c>
      <c r="G10" s="14" t="s">
        <v>86</v>
      </c>
      <c r="H10" s="127" t="s">
        <v>87</v>
      </c>
      <c r="I10" s="127" t="s">
        <v>88</v>
      </c>
    </row>
    <row r="11" spans="1:10" ht="78.650000000000006" customHeight="1" thickBot="1" x14ac:dyDescent="0.4">
      <c r="A11" s="9" t="s">
        <v>89</v>
      </c>
      <c r="B11" s="14" t="s">
        <v>90</v>
      </c>
      <c r="C11" s="14" t="s">
        <v>62</v>
      </c>
      <c r="D11" s="27">
        <v>45536</v>
      </c>
      <c r="E11" s="27">
        <v>45657</v>
      </c>
      <c r="F11" s="14" t="s">
        <v>91</v>
      </c>
      <c r="G11" s="14" t="s">
        <v>92</v>
      </c>
      <c r="H11" s="127" t="s">
        <v>87</v>
      </c>
      <c r="I11" s="127" t="s">
        <v>88</v>
      </c>
    </row>
    <row r="12" spans="1:10" ht="45.65" customHeight="1" thickBot="1" x14ac:dyDescent="0.4">
      <c r="A12" s="9" t="s">
        <v>93</v>
      </c>
      <c r="B12" s="14" t="s">
        <v>94</v>
      </c>
      <c r="C12" s="14" t="s">
        <v>58</v>
      </c>
      <c r="D12" s="24">
        <v>45444</v>
      </c>
      <c r="E12" s="24">
        <v>45626</v>
      </c>
      <c r="F12" s="25" t="s">
        <v>95</v>
      </c>
      <c r="G12" s="14" t="s">
        <v>96</v>
      </c>
      <c r="H12" s="137" t="s">
        <v>70</v>
      </c>
      <c r="I12" s="137" t="s">
        <v>70</v>
      </c>
    </row>
    <row r="13" spans="1:10" ht="58.5" customHeight="1" thickBot="1" x14ac:dyDescent="0.4">
      <c r="A13" s="9" t="s">
        <v>97</v>
      </c>
      <c r="B13" s="16" t="s">
        <v>98</v>
      </c>
      <c r="C13" s="14" t="s">
        <v>58</v>
      </c>
      <c r="D13" s="24">
        <v>45444</v>
      </c>
      <c r="E13" s="24">
        <v>45626</v>
      </c>
      <c r="F13" s="25" t="s">
        <v>95</v>
      </c>
      <c r="G13" s="95" t="s">
        <v>99</v>
      </c>
      <c r="H13" s="138" t="s">
        <v>70</v>
      </c>
      <c r="I13" s="138" t="s">
        <v>70</v>
      </c>
    </row>
    <row r="14" spans="1:10" ht="21" x14ac:dyDescent="0.5">
      <c r="H14" s="163">
        <f>AVERAGE(H7:H9,H4:H5)</f>
        <v>0.8</v>
      </c>
      <c r="I14" s="164" t="s">
        <v>347</v>
      </c>
    </row>
    <row r="15" spans="1:10" ht="21.5" thickBot="1" x14ac:dyDescent="0.4">
      <c r="H15" s="165">
        <f>(0%+100%+0%+100%+100%+100%+0%+0%+0%+0%)/10</f>
        <v>0.4</v>
      </c>
      <c r="I15" s="166" t="s">
        <v>348</v>
      </c>
    </row>
  </sheetData>
  <mergeCells count="12">
    <mergeCell ref="H1:I1"/>
    <mergeCell ref="H2:H3"/>
    <mergeCell ref="I2:I3"/>
    <mergeCell ref="A6:A9"/>
    <mergeCell ref="A4:A5"/>
    <mergeCell ref="A1:G1"/>
    <mergeCell ref="D2:E2"/>
    <mergeCell ref="A2:A3"/>
    <mergeCell ref="B2:B3"/>
    <mergeCell ref="C2:C3"/>
    <mergeCell ref="F2:F3"/>
    <mergeCell ref="G2:G3"/>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275C3-C3AB-4D77-9BFE-EAD6A989976C}">
  <sheetPr codeName="Hoja4"/>
  <dimension ref="A1:I17"/>
  <sheetViews>
    <sheetView topLeftCell="A6" zoomScale="85" zoomScaleNormal="85" workbookViewId="0">
      <selection activeCell="I11" sqref="I11"/>
    </sheetView>
  </sheetViews>
  <sheetFormatPr baseColWidth="10" defaultColWidth="11.453125" defaultRowHeight="14.5" x14ac:dyDescent="0.35"/>
  <cols>
    <col min="1" max="1" width="17.81640625" style="50" customWidth="1"/>
    <col min="2" max="2" width="37.81640625" customWidth="1"/>
    <col min="3" max="3" width="15.453125" customWidth="1"/>
    <col min="4" max="5" width="11.453125" style="50"/>
    <col min="6" max="6" width="18.1796875" customWidth="1"/>
    <col min="7" max="7" width="26.7265625" customWidth="1"/>
    <col min="8" max="8" width="24.453125" style="80" customWidth="1"/>
    <col min="9" max="9" width="103.26953125" customWidth="1"/>
  </cols>
  <sheetData>
    <row r="1" spans="1:9" ht="15" customHeight="1" x14ac:dyDescent="0.35">
      <c r="A1" s="204" t="s">
        <v>100</v>
      </c>
      <c r="B1" s="205"/>
      <c r="C1" s="205"/>
      <c r="D1" s="205"/>
      <c r="E1" s="205"/>
      <c r="F1" s="205"/>
      <c r="G1" s="205"/>
      <c r="H1" s="191" t="s">
        <v>5</v>
      </c>
      <c r="I1" s="191"/>
    </row>
    <row r="2" spans="1:9" x14ac:dyDescent="0.35">
      <c r="A2" s="54" t="s">
        <v>6</v>
      </c>
      <c r="B2" s="52" t="s">
        <v>7</v>
      </c>
      <c r="C2" s="52" t="s">
        <v>8</v>
      </c>
      <c r="D2" s="194" t="s">
        <v>9</v>
      </c>
      <c r="E2" s="195"/>
      <c r="F2" s="52" t="s">
        <v>10</v>
      </c>
      <c r="G2" s="54" t="s">
        <v>11</v>
      </c>
      <c r="H2" s="203" t="s">
        <v>12</v>
      </c>
      <c r="I2" s="191" t="s">
        <v>13</v>
      </c>
    </row>
    <row r="3" spans="1:9" x14ac:dyDescent="0.35">
      <c r="A3" s="55"/>
      <c r="B3" s="56"/>
      <c r="C3" s="56"/>
      <c r="D3" s="1" t="s">
        <v>14</v>
      </c>
      <c r="E3" s="3" t="s">
        <v>15</v>
      </c>
      <c r="F3" s="56"/>
      <c r="G3" s="57"/>
      <c r="H3" s="203"/>
      <c r="I3" s="191"/>
    </row>
    <row r="4" spans="1:9" ht="52" x14ac:dyDescent="0.35">
      <c r="A4" s="53" t="s">
        <v>101</v>
      </c>
      <c r="B4" s="14" t="s">
        <v>102</v>
      </c>
      <c r="C4" s="14" t="s">
        <v>29</v>
      </c>
      <c r="D4" s="7">
        <v>45323</v>
      </c>
      <c r="E4" s="7">
        <v>45657</v>
      </c>
      <c r="F4" s="14" t="s">
        <v>103</v>
      </c>
      <c r="G4" s="16" t="s">
        <v>104</v>
      </c>
      <c r="H4" s="135">
        <v>0.09</v>
      </c>
      <c r="I4" s="109" t="s">
        <v>105</v>
      </c>
    </row>
    <row r="5" spans="1:9" ht="89.15" customHeight="1" x14ac:dyDescent="0.35">
      <c r="A5" s="197" t="s">
        <v>106</v>
      </c>
      <c r="B5" s="14" t="s">
        <v>107</v>
      </c>
      <c r="C5" s="14" t="s">
        <v>29</v>
      </c>
      <c r="D5" s="8">
        <v>45292</v>
      </c>
      <c r="E5" s="7">
        <v>45657</v>
      </c>
      <c r="F5" s="14" t="s">
        <v>108</v>
      </c>
      <c r="G5" s="16" t="s">
        <v>109</v>
      </c>
      <c r="H5" s="135">
        <v>1</v>
      </c>
      <c r="I5" s="108" t="s">
        <v>110</v>
      </c>
    </row>
    <row r="6" spans="1:9" ht="89.15" customHeight="1" x14ac:dyDescent="0.35">
      <c r="A6" s="189"/>
      <c r="B6" s="14" t="s">
        <v>111</v>
      </c>
      <c r="C6" s="14" t="s">
        <v>112</v>
      </c>
      <c r="D6" s="8">
        <v>45292</v>
      </c>
      <c r="E6" s="7">
        <v>45657</v>
      </c>
      <c r="F6" s="14" t="s">
        <v>113</v>
      </c>
      <c r="G6" s="16" t="s">
        <v>114</v>
      </c>
      <c r="H6" s="143">
        <v>1</v>
      </c>
      <c r="I6" s="110" t="s">
        <v>115</v>
      </c>
    </row>
    <row r="7" spans="1:9" ht="64" customHeight="1" x14ac:dyDescent="0.35">
      <c r="A7" s="16" t="s">
        <v>116</v>
      </c>
      <c r="B7" s="14" t="s">
        <v>117</v>
      </c>
      <c r="C7" s="14" t="s">
        <v>118</v>
      </c>
      <c r="D7" s="27">
        <v>45323</v>
      </c>
      <c r="E7" s="27">
        <v>45657</v>
      </c>
      <c r="F7" s="14" t="s">
        <v>119</v>
      </c>
      <c r="G7" s="16" t="s">
        <v>120</v>
      </c>
      <c r="H7" s="122">
        <v>0</v>
      </c>
      <c r="I7" s="92" t="s">
        <v>121</v>
      </c>
    </row>
    <row r="8" spans="1:9" ht="60" customHeight="1" x14ac:dyDescent="0.35">
      <c r="A8" s="197" t="s">
        <v>122</v>
      </c>
      <c r="B8" s="16" t="s">
        <v>123</v>
      </c>
      <c r="C8" s="15" t="s">
        <v>124</v>
      </c>
      <c r="D8" s="27">
        <v>45292</v>
      </c>
      <c r="E8" s="27">
        <v>45657</v>
      </c>
      <c r="F8" s="17" t="s">
        <v>125</v>
      </c>
      <c r="G8" s="107" t="s">
        <v>126</v>
      </c>
      <c r="H8" s="123">
        <v>0.5</v>
      </c>
      <c r="I8" s="104" t="s">
        <v>127</v>
      </c>
    </row>
    <row r="9" spans="1:9" ht="60" customHeight="1" x14ac:dyDescent="0.35">
      <c r="A9" s="189"/>
      <c r="B9" s="16" t="s">
        <v>128</v>
      </c>
      <c r="C9" s="15" t="s">
        <v>124</v>
      </c>
      <c r="D9" s="27">
        <v>45323</v>
      </c>
      <c r="E9" s="27">
        <v>45657</v>
      </c>
      <c r="F9" s="17" t="s">
        <v>129</v>
      </c>
      <c r="G9" s="16" t="s">
        <v>130</v>
      </c>
      <c r="H9" s="124">
        <v>0.5</v>
      </c>
      <c r="I9" s="105" t="s">
        <v>131</v>
      </c>
    </row>
    <row r="10" spans="1:9" ht="60" customHeight="1" x14ac:dyDescent="0.35">
      <c r="A10" s="190"/>
      <c r="B10" s="14" t="s">
        <v>132</v>
      </c>
      <c r="C10" s="14" t="s">
        <v>18</v>
      </c>
      <c r="D10" s="40">
        <v>45323</v>
      </c>
      <c r="E10" s="7">
        <v>45657</v>
      </c>
      <c r="F10" s="14" t="s">
        <v>133</v>
      </c>
      <c r="G10" s="16" t="s">
        <v>134</v>
      </c>
      <c r="H10" s="121">
        <v>0</v>
      </c>
      <c r="I10" s="93" t="s">
        <v>335</v>
      </c>
    </row>
    <row r="11" spans="1:9" ht="89.5" customHeight="1" x14ac:dyDescent="0.35">
      <c r="A11" s="197" t="s">
        <v>135</v>
      </c>
      <c r="B11" s="14" t="s">
        <v>136</v>
      </c>
      <c r="C11" s="14" t="s">
        <v>29</v>
      </c>
      <c r="D11" s="6">
        <v>45474</v>
      </c>
      <c r="E11" s="7">
        <v>45626</v>
      </c>
      <c r="F11" s="14" t="s">
        <v>137</v>
      </c>
      <c r="G11" s="16" t="s">
        <v>138</v>
      </c>
      <c r="H11" s="175" t="s">
        <v>70</v>
      </c>
      <c r="I11" s="176" t="s">
        <v>70</v>
      </c>
    </row>
    <row r="12" spans="1:9" ht="71.5" customHeight="1" x14ac:dyDescent="0.35">
      <c r="A12" s="189"/>
      <c r="B12" s="14" t="s">
        <v>139</v>
      </c>
      <c r="C12" s="14" t="s">
        <v>29</v>
      </c>
      <c r="D12" s="7">
        <v>45474</v>
      </c>
      <c r="E12" s="7">
        <v>45657</v>
      </c>
      <c r="F12" s="14" t="s">
        <v>140</v>
      </c>
      <c r="G12" s="16" t="s">
        <v>141</v>
      </c>
      <c r="H12" s="175" t="s">
        <v>70</v>
      </c>
      <c r="I12" s="176" t="s">
        <v>70</v>
      </c>
    </row>
    <row r="13" spans="1:9" ht="91" x14ac:dyDescent="0.35">
      <c r="A13" s="189"/>
      <c r="B13" s="14" t="s">
        <v>142</v>
      </c>
      <c r="C13" s="13" t="s">
        <v>29</v>
      </c>
      <c r="D13" s="7">
        <v>45323</v>
      </c>
      <c r="E13" s="7">
        <v>45657</v>
      </c>
      <c r="F13" s="14" t="s">
        <v>143</v>
      </c>
      <c r="G13" s="16" t="s">
        <v>144</v>
      </c>
      <c r="H13" s="142">
        <v>1</v>
      </c>
      <c r="I13" s="111" t="s">
        <v>145</v>
      </c>
    </row>
    <row r="14" spans="1:9" ht="39" x14ac:dyDescent="0.35">
      <c r="A14" s="190"/>
      <c r="B14" s="14" t="s">
        <v>146</v>
      </c>
      <c r="C14" s="13" t="s">
        <v>18</v>
      </c>
      <c r="D14" s="7">
        <v>45292</v>
      </c>
      <c r="E14" s="7">
        <v>45657</v>
      </c>
      <c r="F14" s="14" t="s">
        <v>147</v>
      </c>
      <c r="G14" s="14" t="s">
        <v>148</v>
      </c>
      <c r="H14" s="121">
        <v>0</v>
      </c>
      <c r="I14" s="63" t="s">
        <v>336</v>
      </c>
    </row>
    <row r="15" spans="1:9" ht="65.5" x14ac:dyDescent="0.35">
      <c r="A15" s="16" t="s">
        <v>149</v>
      </c>
      <c r="B15" s="37" t="s">
        <v>150</v>
      </c>
      <c r="C15" s="26" t="s">
        <v>151</v>
      </c>
      <c r="D15" s="38">
        <v>45383</v>
      </c>
      <c r="E15" s="39">
        <v>45641</v>
      </c>
      <c r="F15" s="25" t="s">
        <v>152</v>
      </c>
      <c r="G15" s="61" t="s">
        <v>153</v>
      </c>
      <c r="H15" s="167">
        <v>0</v>
      </c>
      <c r="I15" s="168" t="s">
        <v>154</v>
      </c>
    </row>
    <row r="16" spans="1:9" ht="21" x14ac:dyDescent="0.5">
      <c r="H16" s="161">
        <f>AVERAGE(H11:H15,H4:H10)</f>
        <v>0.40899999999999997</v>
      </c>
      <c r="I16" s="162" t="s">
        <v>347</v>
      </c>
    </row>
    <row r="17" spans="8:9" ht="21" x14ac:dyDescent="0.5">
      <c r="H17" s="161">
        <f>(9%+100%+100%+0%+50%+50%+0%+0%+0%+100%+0%+0%)/12</f>
        <v>0.34083333333333332</v>
      </c>
      <c r="I17" s="162" t="s">
        <v>348</v>
      </c>
    </row>
  </sheetData>
  <mergeCells count="8">
    <mergeCell ref="A5:A6"/>
    <mergeCell ref="A8:A10"/>
    <mergeCell ref="A11:A14"/>
    <mergeCell ref="H1:I1"/>
    <mergeCell ref="H2:H3"/>
    <mergeCell ref="I2:I3"/>
    <mergeCell ref="A1:G1"/>
    <mergeCell ref="D2:E2"/>
  </mergeCells>
  <phoneticPr fontId="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08F-3FE7-481B-90A0-D93657D12C9F}">
  <sheetPr codeName="Hoja3"/>
  <dimension ref="A1:I12"/>
  <sheetViews>
    <sheetView workbookViewId="0">
      <selection activeCell="H6" sqref="H6"/>
    </sheetView>
  </sheetViews>
  <sheetFormatPr baseColWidth="10" defaultColWidth="13.81640625" defaultRowHeight="14.5" x14ac:dyDescent="0.35"/>
  <cols>
    <col min="1" max="1" width="17.54296875" customWidth="1"/>
    <col min="2" max="2" width="19.81640625" customWidth="1"/>
    <col min="7" max="7" width="22.26953125" customWidth="1"/>
    <col min="8" max="8" width="24.453125" customWidth="1"/>
    <col min="9" max="9" width="39.1796875" customWidth="1"/>
  </cols>
  <sheetData>
    <row r="1" spans="1:9" ht="15.75" customHeight="1" x14ac:dyDescent="0.35">
      <c r="A1" s="206" t="s">
        <v>155</v>
      </c>
      <c r="B1" s="207"/>
      <c r="C1" s="207"/>
      <c r="D1" s="207"/>
      <c r="E1" s="207"/>
      <c r="F1" s="207"/>
      <c r="G1" s="207"/>
      <c r="H1" s="191" t="s">
        <v>5</v>
      </c>
      <c r="I1" s="191"/>
    </row>
    <row r="2" spans="1:9" x14ac:dyDescent="0.35">
      <c r="A2" s="54" t="s">
        <v>6</v>
      </c>
      <c r="B2" s="52" t="s">
        <v>7</v>
      </c>
      <c r="C2" s="52" t="s">
        <v>8</v>
      </c>
      <c r="D2" s="194" t="s">
        <v>9</v>
      </c>
      <c r="E2" s="195"/>
      <c r="F2" s="52" t="s">
        <v>10</v>
      </c>
      <c r="G2" s="54" t="s">
        <v>11</v>
      </c>
      <c r="H2" s="191" t="s">
        <v>12</v>
      </c>
      <c r="I2" s="191" t="s">
        <v>13</v>
      </c>
    </row>
    <row r="3" spans="1:9" x14ac:dyDescent="0.35">
      <c r="A3" s="55"/>
      <c r="B3" s="28"/>
      <c r="C3" s="28"/>
      <c r="D3" s="54" t="s">
        <v>14</v>
      </c>
      <c r="E3" s="52" t="s">
        <v>15</v>
      </c>
      <c r="F3" s="28"/>
      <c r="G3" s="57"/>
      <c r="H3" s="196"/>
      <c r="I3" s="196"/>
    </row>
    <row r="4" spans="1:9" ht="54" customHeight="1" x14ac:dyDescent="0.35">
      <c r="A4" s="18" t="s">
        <v>156</v>
      </c>
      <c r="B4" s="185" t="s">
        <v>157</v>
      </c>
      <c r="C4" s="185" t="s">
        <v>62</v>
      </c>
      <c r="D4" s="214">
        <v>45292</v>
      </c>
      <c r="E4" s="214">
        <v>45382</v>
      </c>
      <c r="F4" s="185" t="s">
        <v>158</v>
      </c>
      <c r="G4" s="212" t="s">
        <v>159</v>
      </c>
      <c r="H4" s="208">
        <v>1</v>
      </c>
      <c r="I4" s="210" t="s">
        <v>160</v>
      </c>
    </row>
    <row r="5" spans="1:9" ht="85.5" customHeight="1" thickBot="1" x14ac:dyDescent="0.4">
      <c r="A5" s="2" t="s">
        <v>161</v>
      </c>
      <c r="B5" s="187"/>
      <c r="C5" s="187"/>
      <c r="D5" s="215"/>
      <c r="E5" s="215"/>
      <c r="F5" s="187"/>
      <c r="G5" s="213"/>
      <c r="H5" s="209"/>
      <c r="I5" s="211"/>
    </row>
    <row r="6" spans="1:9" ht="21.5" thickBot="1" x14ac:dyDescent="0.55000000000000004">
      <c r="B6" s="48"/>
      <c r="C6" s="48"/>
      <c r="D6" s="49"/>
      <c r="E6" s="49"/>
      <c r="F6" s="48"/>
      <c r="G6" s="48"/>
      <c r="H6" s="139">
        <f>AVERAGE(H4)</f>
        <v>1</v>
      </c>
      <c r="I6" s="140" t="s">
        <v>347</v>
      </c>
    </row>
    <row r="7" spans="1:9" ht="21.5" thickBot="1" x14ac:dyDescent="0.55000000000000004">
      <c r="H7" s="139">
        <v>1</v>
      </c>
      <c r="I7" s="140" t="s">
        <v>348</v>
      </c>
    </row>
    <row r="9" spans="1:9" ht="43.5" x14ac:dyDescent="0.35">
      <c r="I9" s="99" t="s">
        <v>162</v>
      </c>
    </row>
    <row r="12" spans="1:9" x14ac:dyDescent="0.35">
      <c r="H12" s="64"/>
      <c r="I12" s="64"/>
    </row>
  </sheetData>
  <mergeCells count="13">
    <mergeCell ref="H4:H5"/>
    <mergeCell ref="I4:I5"/>
    <mergeCell ref="G4:G5"/>
    <mergeCell ref="B4:B5"/>
    <mergeCell ref="C4:C5"/>
    <mergeCell ref="D4:D5"/>
    <mergeCell ref="E4:E5"/>
    <mergeCell ref="F4:F5"/>
    <mergeCell ref="H1:I1"/>
    <mergeCell ref="H2:H3"/>
    <mergeCell ref="I2:I3"/>
    <mergeCell ref="A1:G1"/>
    <mergeCell ref="D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3040-68EC-4128-A987-0E04875B8064}">
  <dimension ref="A1:I12"/>
  <sheetViews>
    <sheetView zoomScale="110" zoomScaleNormal="110" workbookViewId="0">
      <selection activeCell="H9" sqref="H9"/>
    </sheetView>
  </sheetViews>
  <sheetFormatPr baseColWidth="10" defaultColWidth="11.453125" defaultRowHeight="14.5" x14ac:dyDescent="0.35"/>
  <cols>
    <col min="1" max="1" width="21.7265625" customWidth="1"/>
    <col min="2" max="2" width="33.54296875" customWidth="1"/>
    <col min="3" max="3" width="15.453125" customWidth="1"/>
    <col min="4" max="4" width="12" customWidth="1"/>
    <col min="5" max="5" width="13.1796875" customWidth="1"/>
    <col min="6" max="6" width="26.54296875" customWidth="1"/>
    <col min="7" max="7" width="19.81640625" customWidth="1"/>
    <col min="8" max="8" width="24.453125" customWidth="1"/>
    <col min="9" max="9" width="44.90625" customWidth="1"/>
  </cols>
  <sheetData>
    <row r="1" spans="1:9" ht="15" customHeight="1" x14ac:dyDescent="0.35">
      <c r="A1" s="204" t="s">
        <v>163</v>
      </c>
      <c r="B1" s="205"/>
      <c r="C1" s="205"/>
      <c r="D1" s="205"/>
      <c r="E1" s="205"/>
      <c r="F1" s="205"/>
      <c r="G1" s="205"/>
      <c r="H1" s="191" t="s">
        <v>5</v>
      </c>
      <c r="I1" s="191"/>
    </row>
    <row r="2" spans="1:9" x14ac:dyDescent="0.35">
      <c r="A2" s="54" t="s">
        <v>6</v>
      </c>
      <c r="B2" s="52" t="s">
        <v>7</v>
      </c>
      <c r="C2" s="52" t="s">
        <v>8</v>
      </c>
      <c r="D2" s="194" t="s">
        <v>9</v>
      </c>
      <c r="E2" s="195"/>
      <c r="F2" s="52" t="s">
        <v>10</v>
      </c>
      <c r="G2" s="54" t="s">
        <v>11</v>
      </c>
      <c r="H2" s="191" t="s">
        <v>12</v>
      </c>
      <c r="I2" s="191" t="s">
        <v>13</v>
      </c>
    </row>
    <row r="3" spans="1:9" x14ac:dyDescent="0.35">
      <c r="A3" s="55"/>
      <c r="B3" s="56"/>
      <c r="C3" s="56"/>
      <c r="D3" s="1" t="s">
        <v>14</v>
      </c>
      <c r="E3" s="3" t="s">
        <v>15</v>
      </c>
      <c r="F3" s="56"/>
      <c r="G3" s="57"/>
      <c r="H3" s="191"/>
      <c r="I3" s="191"/>
    </row>
    <row r="4" spans="1:9" ht="62.25" customHeight="1" x14ac:dyDescent="0.35">
      <c r="A4" s="53" t="s">
        <v>164</v>
      </c>
      <c r="B4" s="16" t="s">
        <v>165</v>
      </c>
      <c r="C4" s="16" t="s">
        <v>166</v>
      </c>
      <c r="D4" s="31">
        <v>45323</v>
      </c>
      <c r="E4" s="31">
        <v>45443</v>
      </c>
      <c r="F4" s="16" t="s">
        <v>167</v>
      </c>
      <c r="G4" s="2" t="s">
        <v>168</v>
      </c>
      <c r="H4" s="144">
        <f>(0/1)*100</f>
        <v>0</v>
      </c>
      <c r="I4" s="92" t="s">
        <v>343</v>
      </c>
    </row>
    <row r="5" spans="1:9" ht="67.5" customHeight="1" x14ac:dyDescent="0.35">
      <c r="A5" s="16" t="s">
        <v>169</v>
      </c>
      <c r="B5" s="14" t="s">
        <v>170</v>
      </c>
      <c r="C5" s="14" t="s">
        <v>29</v>
      </c>
      <c r="D5" s="36">
        <v>45292</v>
      </c>
      <c r="E5" s="31">
        <v>45535</v>
      </c>
      <c r="F5" s="14" t="s">
        <v>171</v>
      </c>
      <c r="G5" s="60" t="s">
        <v>172</v>
      </c>
      <c r="H5" s="145">
        <v>0</v>
      </c>
      <c r="I5" s="119" t="s">
        <v>173</v>
      </c>
    </row>
    <row r="6" spans="1:9" ht="57" customHeight="1" x14ac:dyDescent="0.35">
      <c r="A6" s="197" t="s">
        <v>174</v>
      </c>
      <c r="B6" s="14" t="s">
        <v>175</v>
      </c>
      <c r="C6" s="14" t="s">
        <v>176</v>
      </c>
      <c r="D6" s="27">
        <v>45292</v>
      </c>
      <c r="E6" s="27">
        <v>45657</v>
      </c>
      <c r="F6" s="14" t="s">
        <v>177</v>
      </c>
      <c r="G6" s="16" t="s">
        <v>178</v>
      </c>
      <c r="H6" s="126">
        <f>(3/3)*100%</f>
        <v>1</v>
      </c>
      <c r="I6" s="120" t="s">
        <v>342</v>
      </c>
    </row>
    <row r="7" spans="1:9" ht="58.5" customHeight="1" x14ac:dyDescent="0.35">
      <c r="A7" s="190"/>
      <c r="B7" s="14" t="s">
        <v>341</v>
      </c>
      <c r="C7" s="14" t="s">
        <v>176</v>
      </c>
      <c r="D7" s="27">
        <v>45292</v>
      </c>
      <c r="E7" s="27">
        <v>45657</v>
      </c>
      <c r="F7" s="14" t="s">
        <v>177</v>
      </c>
      <c r="G7" s="16" t="s">
        <v>179</v>
      </c>
      <c r="H7" s="126">
        <f>(2/2)*100%</f>
        <v>1</v>
      </c>
      <c r="I7" s="120" t="s">
        <v>344</v>
      </c>
    </row>
    <row r="8" spans="1:9" ht="77.5" customHeight="1" thickBot="1" x14ac:dyDescent="0.4">
      <c r="A8" s="16" t="s">
        <v>180</v>
      </c>
      <c r="B8" s="14" t="s">
        <v>181</v>
      </c>
      <c r="C8" s="14" t="s">
        <v>182</v>
      </c>
      <c r="D8" s="31">
        <v>45352</v>
      </c>
      <c r="E8" s="31">
        <v>45596</v>
      </c>
      <c r="F8" s="14" t="s">
        <v>183</v>
      </c>
      <c r="G8" s="14" t="s">
        <v>184</v>
      </c>
      <c r="H8" s="146">
        <f>(0/5)*100</f>
        <v>0</v>
      </c>
      <c r="I8" s="115" t="s">
        <v>345</v>
      </c>
    </row>
    <row r="9" spans="1:9" ht="24" thickBot="1" x14ac:dyDescent="0.4">
      <c r="H9" s="147">
        <f>AVERAGE(H4:H8)</f>
        <v>0.4</v>
      </c>
      <c r="I9" s="140" t="s">
        <v>347</v>
      </c>
    </row>
    <row r="10" spans="1:9" ht="24" thickBot="1" x14ac:dyDescent="0.4">
      <c r="H10" s="147">
        <f>AVERAGE(H4:H8)</f>
        <v>0.4</v>
      </c>
      <c r="I10" s="140" t="s">
        <v>348</v>
      </c>
    </row>
    <row r="12" spans="1:9" x14ac:dyDescent="0.35">
      <c r="H12" s="64"/>
      <c r="I12" s="64"/>
    </row>
  </sheetData>
  <mergeCells count="6">
    <mergeCell ref="A1:G1"/>
    <mergeCell ref="D2:E2"/>
    <mergeCell ref="A6:A7"/>
    <mergeCell ref="H1:I1"/>
    <mergeCell ref="H2:H3"/>
    <mergeCell ref="I2:I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DC28-6238-4A58-8641-CF3B90D04FAA}">
  <dimension ref="A1:I12"/>
  <sheetViews>
    <sheetView zoomScaleNormal="100" workbookViewId="0">
      <selection activeCell="H12" sqref="H12"/>
    </sheetView>
  </sheetViews>
  <sheetFormatPr baseColWidth="10" defaultColWidth="11.453125" defaultRowHeight="14.5" x14ac:dyDescent="0.35"/>
  <cols>
    <col min="1" max="1" width="23.453125" customWidth="1"/>
    <col min="2" max="2" width="29.81640625" customWidth="1"/>
    <col min="3" max="3" width="15.453125" customWidth="1"/>
    <col min="4" max="4" width="13.54296875" customWidth="1"/>
    <col min="5" max="5" width="13" customWidth="1"/>
    <col min="6" max="6" width="18.26953125" customWidth="1"/>
    <col min="7" max="7" width="20.26953125" customWidth="1"/>
    <col min="8" max="8" width="24.453125" customWidth="1"/>
    <col min="9" max="9" width="23" customWidth="1"/>
  </cols>
  <sheetData>
    <row r="1" spans="1:9" ht="15" customHeight="1" x14ac:dyDescent="0.35">
      <c r="A1" s="216" t="s">
        <v>185</v>
      </c>
      <c r="B1" s="205"/>
      <c r="C1" s="205"/>
      <c r="D1" s="205"/>
      <c r="E1" s="205"/>
      <c r="F1" s="205"/>
      <c r="G1" s="205"/>
      <c r="H1" s="191" t="s">
        <v>5</v>
      </c>
      <c r="I1" s="191"/>
    </row>
    <row r="2" spans="1:9" x14ac:dyDescent="0.35">
      <c r="A2" s="54" t="s">
        <v>6</v>
      </c>
      <c r="B2" s="52" t="s">
        <v>7</v>
      </c>
      <c r="C2" s="52" t="s">
        <v>8</v>
      </c>
      <c r="D2" s="194" t="s">
        <v>9</v>
      </c>
      <c r="E2" s="195"/>
      <c r="F2" s="52" t="s">
        <v>10</v>
      </c>
      <c r="G2" s="54" t="s">
        <v>11</v>
      </c>
      <c r="H2" s="191" t="s">
        <v>12</v>
      </c>
      <c r="I2" s="191" t="s">
        <v>13</v>
      </c>
    </row>
    <row r="3" spans="1:9" x14ac:dyDescent="0.35">
      <c r="A3" s="55"/>
      <c r="B3" s="28"/>
      <c r="C3" s="28"/>
      <c r="D3" s="54" t="s">
        <v>14</v>
      </c>
      <c r="E3" s="52" t="s">
        <v>15</v>
      </c>
      <c r="F3" s="28"/>
      <c r="G3" s="57"/>
      <c r="H3" s="191"/>
      <c r="I3" s="191"/>
    </row>
    <row r="4" spans="1:9" ht="82" customHeight="1" x14ac:dyDescent="0.35">
      <c r="A4" s="217" t="s">
        <v>186</v>
      </c>
      <c r="B4" s="91" t="s">
        <v>187</v>
      </c>
      <c r="C4" s="91" t="s">
        <v>62</v>
      </c>
      <c r="D4" s="6">
        <v>45536</v>
      </c>
      <c r="E4" s="6">
        <v>45657</v>
      </c>
      <c r="F4" s="91" t="s">
        <v>188</v>
      </c>
      <c r="G4" s="102" t="s">
        <v>189</v>
      </c>
      <c r="H4" s="127" t="s">
        <v>87</v>
      </c>
      <c r="I4" s="128" t="s">
        <v>88</v>
      </c>
    </row>
    <row r="5" spans="1:9" ht="82" customHeight="1" x14ac:dyDescent="0.35">
      <c r="A5" s="213"/>
      <c r="B5" s="100" t="s">
        <v>190</v>
      </c>
      <c r="C5" s="100" t="s">
        <v>62</v>
      </c>
      <c r="D5" s="101">
        <v>45474</v>
      </c>
      <c r="E5" s="101">
        <v>45565</v>
      </c>
      <c r="F5" s="100" t="s">
        <v>191</v>
      </c>
      <c r="G5" s="100" t="s">
        <v>192</v>
      </c>
      <c r="H5" s="127" t="s">
        <v>87</v>
      </c>
      <c r="I5" s="128" t="s">
        <v>88</v>
      </c>
    </row>
    <row r="6" spans="1:9" ht="118.5" customHeight="1" x14ac:dyDescent="0.35">
      <c r="A6" s="16" t="s">
        <v>193</v>
      </c>
      <c r="B6" s="19" t="s">
        <v>194</v>
      </c>
      <c r="C6" s="19" t="s">
        <v>62</v>
      </c>
      <c r="D6" s="20">
        <v>45292</v>
      </c>
      <c r="E6" s="20">
        <v>45412</v>
      </c>
      <c r="F6" s="19" t="s">
        <v>195</v>
      </c>
      <c r="G6" s="53" t="s">
        <v>196</v>
      </c>
      <c r="H6" s="125">
        <f>(1/1)*100%</f>
        <v>1</v>
      </c>
      <c r="I6" s="103" t="s">
        <v>197</v>
      </c>
    </row>
    <row r="7" spans="1:9" ht="61.5" customHeight="1" thickBot="1" x14ac:dyDescent="0.4">
      <c r="A7" s="51" t="s">
        <v>198</v>
      </c>
      <c r="B7" s="14" t="s">
        <v>199</v>
      </c>
      <c r="C7" s="14" t="s">
        <v>62</v>
      </c>
      <c r="D7" s="20">
        <v>45536</v>
      </c>
      <c r="E7" s="20">
        <v>45657</v>
      </c>
      <c r="F7" s="14" t="s">
        <v>200</v>
      </c>
      <c r="G7" s="14" t="s">
        <v>201</v>
      </c>
      <c r="H7" s="148" t="s">
        <v>87</v>
      </c>
      <c r="I7" s="149" t="s">
        <v>88</v>
      </c>
    </row>
    <row r="8" spans="1:9" ht="42.5" thickBot="1" x14ac:dyDescent="0.4">
      <c r="H8" s="141">
        <f>AVERAGE(H6)</f>
        <v>1</v>
      </c>
      <c r="I8" s="140" t="s">
        <v>347</v>
      </c>
    </row>
    <row r="9" spans="1:9" ht="21.5" thickBot="1" x14ac:dyDescent="0.4">
      <c r="H9" s="141">
        <f>(0%+0%+100%+0%)/4</f>
        <v>0.25</v>
      </c>
      <c r="I9" s="140" t="s">
        <v>348</v>
      </c>
    </row>
    <row r="12" spans="1:9" x14ac:dyDescent="0.35">
      <c r="H12" s="64"/>
      <c r="I12" s="64"/>
    </row>
  </sheetData>
  <mergeCells count="6">
    <mergeCell ref="A1:G1"/>
    <mergeCell ref="D2:E2"/>
    <mergeCell ref="A4:A5"/>
    <mergeCell ref="H1:I1"/>
    <mergeCell ref="H2:H3"/>
    <mergeCell ref="I2:I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0F60-B364-43EB-801A-3D5DE8E918C4}">
  <sheetPr codeName="Hoja7"/>
  <dimension ref="A1:J22"/>
  <sheetViews>
    <sheetView topLeftCell="A11" zoomScale="89" zoomScaleNormal="110" workbookViewId="0">
      <selection activeCell="J19" sqref="J19"/>
    </sheetView>
  </sheetViews>
  <sheetFormatPr baseColWidth="10" defaultColWidth="11.453125" defaultRowHeight="26.5" customHeight="1" x14ac:dyDescent="0.35"/>
  <cols>
    <col min="1" max="1" width="22.7265625" customWidth="1"/>
    <col min="2" max="2" width="28.54296875" customWidth="1"/>
    <col min="3" max="3" width="33.453125" customWidth="1"/>
    <col min="4" max="4" width="13.81640625" style="80" customWidth="1"/>
    <col min="5" max="6" width="13.1796875" customWidth="1"/>
    <col min="7" max="7" width="13.54296875" customWidth="1"/>
    <col min="8" max="8" width="32" style="80" customWidth="1"/>
    <col min="9" max="9" width="24.453125" customWidth="1"/>
    <col min="10" max="10" width="42" style="30" customWidth="1"/>
  </cols>
  <sheetData>
    <row r="1" spans="1:10" ht="26.5" customHeight="1" x14ac:dyDescent="0.35">
      <c r="A1" s="226" t="s">
        <v>202</v>
      </c>
      <c r="B1" s="227"/>
      <c r="C1" s="227"/>
      <c r="D1" s="227"/>
      <c r="E1" s="227"/>
      <c r="F1" s="227"/>
      <c r="G1" s="227"/>
      <c r="H1" s="227"/>
      <c r="I1" s="191" t="s">
        <v>5</v>
      </c>
      <c r="J1" s="191"/>
    </row>
    <row r="2" spans="1:10" ht="26.5" customHeight="1" x14ac:dyDescent="0.35">
      <c r="A2" s="199" t="s">
        <v>6</v>
      </c>
      <c r="B2" s="194" t="s">
        <v>7</v>
      </c>
      <c r="C2" s="232"/>
      <c r="D2" s="199" t="s">
        <v>8</v>
      </c>
      <c r="E2" s="194" t="s">
        <v>9</v>
      </c>
      <c r="F2" s="195"/>
      <c r="G2" s="230" t="s">
        <v>10</v>
      </c>
      <c r="H2" s="228" t="s">
        <v>11</v>
      </c>
      <c r="I2" s="191" t="s">
        <v>12</v>
      </c>
      <c r="J2" s="218" t="s">
        <v>13</v>
      </c>
    </row>
    <row r="3" spans="1:10" ht="26.5" customHeight="1" x14ac:dyDescent="0.35">
      <c r="A3" s="200"/>
      <c r="B3" s="201"/>
      <c r="C3" s="233"/>
      <c r="D3" s="200"/>
      <c r="E3" s="1" t="s">
        <v>14</v>
      </c>
      <c r="F3" s="3" t="s">
        <v>15</v>
      </c>
      <c r="G3" s="231"/>
      <c r="H3" s="229"/>
      <c r="I3" s="191"/>
      <c r="J3" s="218"/>
    </row>
    <row r="4" spans="1:10" ht="74.25" customHeight="1" x14ac:dyDescent="0.35">
      <c r="A4" s="223" t="s">
        <v>203</v>
      </c>
      <c r="B4" s="219" t="s">
        <v>204</v>
      </c>
      <c r="C4" s="87" t="s">
        <v>205</v>
      </c>
      <c r="D4" s="85" t="s">
        <v>18</v>
      </c>
      <c r="E4" s="65">
        <v>45301</v>
      </c>
      <c r="F4" s="65">
        <v>45350</v>
      </c>
      <c r="G4" s="77" t="s">
        <v>206</v>
      </c>
      <c r="H4" s="79" t="s">
        <v>207</v>
      </c>
      <c r="I4" s="66">
        <v>1</v>
      </c>
      <c r="J4" s="67" t="s">
        <v>208</v>
      </c>
    </row>
    <row r="5" spans="1:10" ht="70.5" customHeight="1" x14ac:dyDescent="0.35">
      <c r="A5" s="224"/>
      <c r="B5" s="220"/>
      <c r="C5" s="87" t="s">
        <v>209</v>
      </c>
      <c r="D5" s="85" t="s">
        <v>210</v>
      </c>
      <c r="E5" s="65">
        <v>45301</v>
      </c>
      <c r="F5" s="65">
        <v>45412</v>
      </c>
      <c r="G5" s="77" t="s">
        <v>211</v>
      </c>
      <c r="H5" s="79" t="s">
        <v>212</v>
      </c>
      <c r="I5" s="66">
        <v>1</v>
      </c>
      <c r="J5" s="67" t="s">
        <v>213</v>
      </c>
    </row>
    <row r="6" spans="1:10" ht="87.75" customHeight="1" x14ac:dyDescent="0.35">
      <c r="A6" s="224"/>
      <c r="B6" s="220"/>
      <c r="C6" s="87" t="s">
        <v>214</v>
      </c>
      <c r="D6" s="85" t="s">
        <v>210</v>
      </c>
      <c r="E6" s="65">
        <v>45444</v>
      </c>
      <c r="F6" s="65">
        <v>45504</v>
      </c>
      <c r="G6" s="77" t="s">
        <v>215</v>
      </c>
      <c r="H6" s="79" t="s">
        <v>216</v>
      </c>
      <c r="I6" s="66">
        <v>1</v>
      </c>
      <c r="J6" s="67" t="s">
        <v>217</v>
      </c>
    </row>
    <row r="7" spans="1:10" ht="59.25" customHeight="1" x14ac:dyDescent="0.35">
      <c r="A7" s="224"/>
      <c r="B7" s="221"/>
      <c r="C7" s="87" t="s">
        <v>218</v>
      </c>
      <c r="D7" s="85" t="s">
        <v>210</v>
      </c>
      <c r="E7" s="65">
        <v>45292</v>
      </c>
      <c r="F7" s="65">
        <v>45657</v>
      </c>
      <c r="G7" s="77" t="s">
        <v>219</v>
      </c>
      <c r="H7" s="79" t="s">
        <v>220</v>
      </c>
      <c r="I7" s="90">
        <v>0.14280000000000001</v>
      </c>
      <c r="J7" s="67" t="s">
        <v>221</v>
      </c>
    </row>
    <row r="8" spans="1:10" ht="60" customHeight="1" x14ac:dyDescent="0.35">
      <c r="A8" s="224"/>
      <c r="B8" s="68" t="s">
        <v>222</v>
      </c>
      <c r="C8" s="87" t="s">
        <v>223</v>
      </c>
      <c r="D8" s="85" t="s">
        <v>210</v>
      </c>
      <c r="E8" s="65">
        <v>45352</v>
      </c>
      <c r="F8" s="65">
        <v>45473</v>
      </c>
      <c r="G8" s="77" t="s">
        <v>224</v>
      </c>
      <c r="H8" s="79" t="s">
        <v>225</v>
      </c>
      <c r="I8" s="66">
        <v>1</v>
      </c>
      <c r="J8" s="67" t="s">
        <v>226</v>
      </c>
    </row>
    <row r="9" spans="1:10" ht="76.5" customHeight="1" x14ac:dyDescent="0.35">
      <c r="A9" s="224"/>
      <c r="B9" s="68" t="s">
        <v>227</v>
      </c>
      <c r="C9" s="87" t="s">
        <v>228</v>
      </c>
      <c r="D9" s="85" t="s">
        <v>210</v>
      </c>
      <c r="E9" s="65">
        <v>45383</v>
      </c>
      <c r="F9" s="65">
        <v>45473</v>
      </c>
      <c r="G9" s="77" t="s">
        <v>229</v>
      </c>
      <c r="H9" s="79" t="s">
        <v>230</v>
      </c>
      <c r="I9" s="129" t="s">
        <v>231</v>
      </c>
      <c r="J9" s="130" t="s">
        <v>232</v>
      </c>
    </row>
    <row r="10" spans="1:10" ht="73.5" customHeight="1" x14ac:dyDescent="0.35">
      <c r="A10" s="224"/>
      <c r="B10" s="222" t="s">
        <v>233</v>
      </c>
      <c r="C10" s="87" t="s">
        <v>234</v>
      </c>
      <c r="D10" s="85" t="s">
        <v>210</v>
      </c>
      <c r="E10" s="65">
        <v>45383</v>
      </c>
      <c r="F10" s="65">
        <v>45657</v>
      </c>
      <c r="G10" s="77" t="s">
        <v>235</v>
      </c>
      <c r="H10" s="79" t="s">
        <v>236</v>
      </c>
      <c r="I10" s="129" t="s">
        <v>231</v>
      </c>
      <c r="J10" s="130" t="s">
        <v>232</v>
      </c>
    </row>
    <row r="11" spans="1:10" ht="75.75" customHeight="1" x14ac:dyDescent="0.35">
      <c r="A11" s="224"/>
      <c r="B11" s="221"/>
      <c r="C11" s="87" t="s">
        <v>237</v>
      </c>
      <c r="D11" s="85" t="s">
        <v>210</v>
      </c>
      <c r="E11" s="65">
        <v>45383</v>
      </c>
      <c r="F11" s="65">
        <v>45657</v>
      </c>
      <c r="G11" s="77" t="s">
        <v>238</v>
      </c>
      <c r="H11" s="79" t="s">
        <v>239</v>
      </c>
      <c r="I11" s="129" t="s">
        <v>231</v>
      </c>
      <c r="J11" s="130" t="s">
        <v>240</v>
      </c>
    </row>
    <row r="12" spans="1:10" ht="44.25" customHeight="1" x14ac:dyDescent="0.35">
      <c r="A12" s="224"/>
      <c r="B12" s="222" t="s">
        <v>241</v>
      </c>
      <c r="C12" s="87" t="s">
        <v>242</v>
      </c>
      <c r="D12" s="85" t="s">
        <v>210</v>
      </c>
      <c r="E12" s="65">
        <v>45352</v>
      </c>
      <c r="F12" s="65">
        <v>45657</v>
      </c>
      <c r="G12" s="77" t="s">
        <v>243</v>
      </c>
      <c r="H12" s="79" t="s">
        <v>244</v>
      </c>
      <c r="I12" s="131" t="s">
        <v>231</v>
      </c>
      <c r="J12" s="132" t="s">
        <v>245</v>
      </c>
    </row>
    <row r="13" spans="1:10" ht="46.5" customHeight="1" x14ac:dyDescent="0.35">
      <c r="A13" s="224"/>
      <c r="B13" s="220"/>
      <c r="C13" s="87" t="s">
        <v>246</v>
      </c>
      <c r="D13" s="85" t="s">
        <v>210</v>
      </c>
      <c r="E13" s="65">
        <v>45170</v>
      </c>
      <c r="F13" s="65">
        <v>45657</v>
      </c>
      <c r="G13" s="77" t="s">
        <v>247</v>
      </c>
      <c r="H13" s="79" t="s">
        <v>248</v>
      </c>
      <c r="I13" s="129" t="s">
        <v>231</v>
      </c>
      <c r="J13" s="130" t="s">
        <v>249</v>
      </c>
    </row>
    <row r="14" spans="1:10" ht="71.25" customHeight="1" x14ac:dyDescent="0.35">
      <c r="A14" s="224"/>
      <c r="B14" s="220"/>
      <c r="C14" s="87" t="s">
        <v>250</v>
      </c>
      <c r="D14" s="85" t="s">
        <v>210</v>
      </c>
      <c r="E14" s="65">
        <v>45536</v>
      </c>
      <c r="F14" s="65">
        <v>45657</v>
      </c>
      <c r="G14" s="77" t="s">
        <v>251</v>
      </c>
      <c r="H14" s="79" t="s">
        <v>252</v>
      </c>
      <c r="I14" s="129" t="s">
        <v>231</v>
      </c>
      <c r="J14" s="130" t="s">
        <v>249</v>
      </c>
    </row>
    <row r="15" spans="1:10" ht="60.75" customHeight="1" x14ac:dyDescent="0.35">
      <c r="A15" s="224"/>
      <c r="B15" s="220"/>
      <c r="C15" s="88" t="s">
        <v>253</v>
      </c>
      <c r="D15" s="86" t="s">
        <v>210</v>
      </c>
      <c r="E15" s="70">
        <v>45566</v>
      </c>
      <c r="F15" s="70">
        <v>45657</v>
      </c>
      <c r="G15" s="78" t="s">
        <v>254</v>
      </c>
      <c r="H15" s="79" t="s">
        <v>255</v>
      </c>
      <c r="I15" s="129" t="s">
        <v>231</v>
      </c>
      <c r="J15" s="130" t="s">
        <v>256</v>
      </c>
    </row>
    <row r="16" spans="1:10" ht="59.25" customHeight="1" x14ac:dyDescent="0.35">
      <c r="A16" s="224"/>
      <c r="B16" s="220"/>
      <c r="C16" s="88" t="s">
        <v>257</v>
      </c>
      <c r="D16" s="86" t="s">
        <v>210</v>
      </c>
      <c r="E16" s="70">
        <v>45597</v>
      </c>
      <c r="F16" s="70">
        <v>45655</v>
      </c>
      <c r="G16" s="78" t="s">
        <v>258</v>
      </c>
      <c r="H16" s="79" t="s">
        <v>259</v>
      </c>
      <c r="I16" s="129" t="s">
        <v>231</v>
      </c>
      <c r="J16" s="130" t="s">
        <v>260</v>
      </c>
    </row>
    <row r="17" spans="1:10" ht="45.75" customHeight="1" x14ac:dyDescent="0.35">
      <c r="A17" s="225"/>
      <c r="B17" s="221"/>
      <c r="C17" s="87" t="s">
        <v>261</v>
      </c>
      <c r="D17" s="85" t="s">
        <v>210</v>
      </c>
      <c r="E17" s="65">
        <v>45566</v>
      </c>
      <c r="F17" s="65">
        <v>45657</v>
      </c>
      <c r="G17" s="77" t="s">
        <v>262</v>
      </c>
      <c r="H17" s="79" t="s">
        <v>263</v>
      </c>
      <c r="I17" s="129" t="s">
        <v>231</v>
      </c>
      <c r="J17" s="130" t="s">
        <v>256</v>
      </c>
    </row>
    <row r="18" spans="1:10" ht="79" customHeight="1" x14ac:dyDescent="0.35">
      <c r="A18" s="71" t="s">
        <v>264</v>
      </c>
      <c r="B18" s="72" t="s">
        <v>265</v>
      </c>
      <c r="C18" s="112" t="s">
        <v>231</v>
      </c>
      <c r="D18" s="85" t="s">
        <v>210</v>
      </c>
      <c r="E18" s="73">
        <v>45383</v>
      </c>
      <c r="F18" s="73">
        <v>45657</v>
      </c>
      <c r="G18" s="77" t="s">
        <v>235</v>
      </c>
      <c r="H18" s="79" t="s">
        <v>236</v>
      </c>
      <c r="I18" s="129" t="s">
        <v>231</v>
      </c>
      <c r="J18" s="133" t="s">
        <v>240</v>
      </c>
    </row>
    <row r="19" spans="1:10" ht="39" x14ac:dyDescent="0.35">
      <c r="A19" s="68" t="s">
        <v>266</v>
      </c>
      <c r="B19" s="68" t="s">
        <v>267</v>
      </c>
      <c r="C19" s="112" t="s">
        <v>231</v>
      </c>
      <c r="D19" s="71" t="s">
        <v>268</v>
      </c>
      <c r="E19" s="74">
        <v>45292</v>
      </c>
      <c r="F19" s="74">
        <v>45657</v>
      </c>
      <c r="G19" s="75" t="s">
        <v>269</v>
      </c>
      <c r="H19" s="82" t="s">
        <v>270</v>
      </c>
      <c r="I19" s="136">
        <v>0</v>
      </c>
      <c r="J19" s="106" t="s">
        <v>271</v>
      </c>
    </row>
    <row r="20" spans="1:10" ht="79.5" customHeight="1" thickBot="1" x14ac:dyDescent="0.4">
      <c r="A20" s="76" t="s">
        <v>272</v>
      </c>
      <c r="B20" s="69" t="s">
        <v>273</v>
      </c>
      <c r="C20" s="89" t="s">
        <v>231</v>
      </c>
      <c r="D20" s="69" t="s">
        <v>18</v>
      </c>
      <c r="E20" s="65">
        <v>45352</v>
      </c>
      <c r="F20" s="65">
        <v>45657</v>
      </c>
      <c r="G20" s="75" t="s">
        <v>269</v>
      </c>
      <c r="H20" s="83" t="s">
        <v>270</v>
      </c>
      <c r="I20" s="150">
        <v>0.25</v>
      </c>
      <c r="J20" s="151" t="s">
        <v>337</v>
      </c>
    </row>
    <row r="21" spans="1:10" ht="49" customHeight="1" thickBot="1" x14ac:dyDescent="0.4">
      <c r="A21" s="30"/>
      <c r="B21" s="62"/>
      <c r="C21" s="62"/>
      <c r="D21" s="84"/>
      <c r="E21" s="62"/>
      <c r="F21" s="62"/>
      <c r="G21" s="62"/>
      <c r="H21" s="62"/>
      <c r="I21" s="152">
        <f>AVERAGE(I19:I20,I4:I8)</f>
        <v>0.62754285714285707</v>
      </c>
      <c r="J21" s="140" t="s">
        <v>347</v>
      </c>
    </row>
    <row r="22" spans="1:10" ht="26.5" customHeight="1" thickBot="1" x14ac:dyDescent="0.4">
      <c r="I22" s="152">
        <f>(100%+100%+100%+14.28%+100%+0%+0%+0%+0%+0%+0%+0%+0%+0%+0%+0%+25%)/17</f>
        <v>0.25839999999999996</v>
      </c>
      <c r="J22" s="140" t="s">
        <v>348</v>
      </c>
    </row>
  </sheetData>
  <mergeCells count="14">
    <mergeCell ref="B12:B17"/>
    <mergeCell ref="A4:A17"/>
    <mergeCell ref="A1:H1"/>
    <mergeCell ref="H2:H3"/>
    <mergeCell ref="G2:G3"/>
    <mergeCell ref="D2:D3"/>
    <mergeCell ref="A2:A3"/>
    <mergeCell ref="E2:F2"/>
    <mergeCell ref="B2:C3"/>
    <mergeCell ref="I2:I3"/>
    <mergeCell ref="J2:J3"/>
    <mergeCell ref="I1:J1"/>
    <mergeCell ref="B4:B7"/>
    <mergeCell ref="B10:B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9F0D-3CDA-49AE-B40E-226F679BFD2A}">
  <sheetPr codeName="Hoja2"/>
  <dimension ref="A1:I30"/>
  <sheetViews>
    <sheetView showGridLines="0" zoomScale="90" zoomScaleNormal="90" workbookViewId="0">
      <selection activeCell="H10" sqref="H10"/>
    </sheetView>
  </sheetViews>
  <sheetFormatPr baseColWidth="10" defaultColWidth="11.453125" defaultRowHeight="14.5" x14ac:dyDescent="0.35"/>
  <cols>
    <col min="1" max="1" width="16.26953125" customWidth="1"/>
    <col min="2" max="2" width="21.453125" customWidth="1"/>
    <col min="3" max="3" width="14" customWidth="1"/>
    <col min="4" max="4" width="16.1796875" customWidth="1"/>
    <col min="6" max="6" width="23.453125" customWidth="1"/>
    <col min="7" max="7" width="18.54296875" customWidth="1"/>
    <col min="8" max="8" width="22.453125" customWidth="1"/>
    <col min="9" max="9" width="74" customWidth="1"/>
  </cols>
  <sheetData>
    <row r="1" spans="1:9" ht="15" customHeight="1" x14ac:dyDescent="0.35">
      <c r="A1" s="206" t="s">
        <v>274</v>
      </c>
      <c r="B1" s="207"/>
      <c r="C1" s="207"/>
      <c r="D1" s="207"/>
      <c r="E1" s="207"/>
      <c r="F1" s="207"/>
      <c r="G1" s="207"/>
      <c r="H1" s="191" t="s">
        <v>5</v>
      </c>
      <c r="I1" s="191"/>
    </row>
    <row r="2" spans="1:9" x14ac:dyDescent="0.35">
      <c r="A2" s="54" t="s">
        <v>6</v>
      </c>
      <c r="B2" s="52" t="s">
        <v>7</v>
      </c>
      <c r="C2" s="52" t="s">
        <v>8</v>
      </c>
      <c r="D2" s="194" t="s">
        <v>9</v>
      </c>
      <c r="E2" s="195"/>
      <c r="F2" s="52" t="s">
        <v>10</v>
      </c>
      <c r="G2" s="54" t="s">
        <v>11</v>
      </c>
      <c r="H2" s="191" t="s">
        <v>12</v>
      </c>
      <c r="I2" s="191" t="s">
        <v>13</v>
      </c>
    </row>
    <row r="3" spans="1:9" x14ac:dyDescent="0.35">
      <c r="A3" s="55"/>
      <c r="B3" s="56"/>
      <c r="C3" s="56"/>
      <c r="D3" s="1" t="s">
        <v>14</v>
      </c>
      <c r="E3" s="3" t="s">
        <v>15</v>
      </c>
      <c r="F3" s="56"/>
      <c r="G3" s="55"/>
      <c r="H3" s="191"/>
      <c r="I3" s="191"/>
    </row>
    <row r="4" spans="1:9" ht="60.75" customHeight="1" x14ac:dyDescent="0.35">
      <c r="A4" s="53" t="s">
        <v>275</v>
      </c>
      <c r="B4" s="33" t="s">
        <v>276</v>
      </c>
      <c r="C4" s="34" t="s">
        <v>277</v>
      </c>
      <c r="D4" s="58">
        <v>45292</v>
      </c>
      <c r="E4" s="58">
        <v>45656</v>
      </c>
      <c r="F4" s="14" t="s">
        <v>278</v>
      </c>
      <c r="G4" s="16" t="s">
        <v>279</v>
      </c>
      <c r="H4" s="121">
        <v>0</v>
      </c>
      <c r="I4" s="63" t="s">
        <v>329</v>
      </c>
    </row>
    <row r="5" spans="1:9" ht="98.25" customHeight="1" x14ac:dyDescent="0.35">
      <c r="A5" s="16" t="s">
        <v>280</v>
      </c>
      <c r="B5" s="16" t="s">
        <v>281</v>
      </c>
      <c r="C5" s="14" t="s">
        <v>282</v>
      </c>
      <c r="D5" s="58">
        <v>45292</v>
      </c>
      <c r="E5" s="58">
        <v>45656</v>
      </c>
      <c r="F5" s="14" t="s">
        <v>283</v>
      </c>
      <c r="G5" s="16" t="s">
        <v>284</v>
      </c>
      <c r="H5" s="113">
        <v>1</v>
      </c>
      <c r="I5" s="92" t="s">
        <v>331</v>
      </c>
    </row>
    <row r="6" spans="1:9" ht="89.15" customHeight="1" x14ac:dyDescent="0.35">
      <c r="A6" s="16" t="s">
        <v>285</v>
      </c>
      <c r="B6" s="16" t="s">
        <v>286</v>
      </c>
      <c r="C6" s="35" t="s">
        <v>287</v>
      </c>
      <c r="D6" s="58">
        <v>45292</v>
      </c>
      <c r="E6" s="58">
        <v>45656</v>
      </c>
      <c r="F6" s="14" t="s">
        <v>288</v>
      </c>
      <c r="G6" s="16" t="s">
        <v>289</v>
      </c>
      <c r="H6" s="121">
        <f>(2/2)*100%</f>
        <v>1</v>
      </c>
      <c r="I6" s="92" t="s">
        <v>331</v>
      </c>
    </row>
    <row r="7" spans="1:9" ht="92.25" customHeight="1" x14ac:dyDescent="0.35">
      <c r="A7" s="16" t="s">
        <v>290</v>
      </c>
      <c r="B7" s="16" t="s">
        <v>291</v>
      </c>
      <c r="C7" s="14" t="s">
        <v>277</v>
      </c>
      <c r="D7" s="58">
        <v>45292</v>
      </c>
      <c r="E7" s="58">
        <v>45656</v>
      </c>
      <c r="F7" s="14" t="s">
        <v>292</v>
      </c>
      <c r="G7" s="91" t="s">
        <v>293</v>
      </c>
      <c r="H7" s="125">
        <f>(3/3)*100%</f>
        <v>1</v>
      </c>
      <c r="I7" s="115" t="s">
        <v>332</v>
      </c>
    </row>
    <row r="8" spans="1:9" ht="258.75" customHeight="1" x14ac:dyDescent="0.35">
      <c r="A8" s="16" t="s">
        <v>294</v>
      </c>
      <c r="B8" s="16" t="s">
        <v>295</v>
      </c>
      <c r="C8" s="14" t="s">
        <v>296</v>
      </c>
      <c r="D8" s="58">
        <v>45292</v>
      </c>
      <c r="E8" s="58">
        <v>45565</v>
      </c>
      <c r="F8" s="14" t="s">
        <v>297</v>
      </c>
      <c r="G8" s="94">
        <v>1</v>
      </c>
      <c r="H8" s="169">
        <f>(1/ 3)*100%</f>
        <v>0.33333333333333331</v>
      </c>
      <c r="I8" s="170" t="s">
        <v>298</v>
      </c>
    </row>
    <row r="9" spans="1:9" ht="29.5" customHeight="1" x14ac:dyDescent="0.35">
      <c r="H9" s="171">
        <f>AVERAGE(H4:H8)</f>
        <v>0.66666666666666674</v>
      </c>
      <c r="I9" s="162" t="s">
        <v>347</v>
      </c>
    </row>
    <row r="10" spans="1:9" ht="60.75" customHeight="1" x14ac:dyDescent="0.35">
      <c r="H10" s="171">
        <f>AVERAGE(H4:H8)</f>
        <v>0.66666666666666674</v>
      </c>
      <c r="I10" s="162" t="s">
        <v>348</v>
      </c>
    </row>
    <row r="11" spans="1:9" ht="60.75" customHeight="1" x14ac:dyDescent="0.35"/>
    <row r="12" spans="1:9" ht="60.75" customHeight="1" x14ac:dyDescent="0.35">
      <c r="I12" s="64"/>
    </row>
    <row r="13" spans="1:9" ht="15" customHeight="1" x14ac:dyDescent="0.35"/>
    <row r="14" spans="1:9" ht="63.75" customHeight="1" x14ac:dyDescent="0.35"/>
    <row r="15" spans="1:9" ht="63.75" customHeight="1" x14ac:dyDescent="0.35"/>
    <row r="16" spans="1:9" ht="63.75" customHeight="1" x14ac:dyDescent="0.35"/>
    <row r="17" ht="63.75" customHeight="1" x14ac:dyDescent="0.35"/>
    <row r="18" ht="63.75" customHeight="1" x14ac:dyDescent="0.35"/>
    <row r="19" ht="15" customHeight="1" x14ac:dyDescent="0.35"/>
    <row r="20" ht="63" customHeight="1" x14ac:dyDescent="0.35"/>
    <row r="21" ht="63" customHeight="1" x14ac:dyDescent="0.35"/>
    <row r="22" ht="63" customHeight="1" x14ac:dyDescent="0.35"/>
    <row r="23" ht="63" customHeight="1" x14ac:dyDescent="0.35"/>
    <row r="24" ht="15" customHeight="1" x14ac:dyDescent="0.35"/>
    <row r="26" ht="26.25" customHeight="1" x14ac:dyDescent="0.35"/>
    <row r="30" ht="15.75" customHeight="1" x14ac:dyDescent="0.35"/>
  </sheetData>
  <mergeCells count="5">
    <mergeCell ref="A1:G1"/>
    <mergeCell ref="D2:E2"/>
    <mergeCell ref="H1:I1"/>
    <mergeCell ref="H2:H3"/>
    <mergeCell ref="I2:I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3" ma:contentTypeDescription="Crear nuevo documento." ma:contentTypeScope="" ma:versionID="766015bf01dd4c2a727a3af8c2255f37">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1e40940e7fe67c021e8321cdd2838b3f"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EA7DA5-86B7-410D-B52B-90AF885FE9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DCD11A1-DE07-4D93-A448-44CEB8121F52}">
  <ds:schemaRefs>
    <ds:schemaRef ds:uri="http://schemas.microsoft.com/sharepoint/v3/contenttype/forms"/>
  </ds:schemaRefs>
</ds:datastoreItem>
</file>

<file path=customXml/itemProps3.xml><?xml version="1.0" encoding="utf-8"?>
<ds:datastoreItem xmlns:ds="http://schemas.openxmlformats.org/officeDocument/2006/customXml" ds:itemID="{75BCF5DA-EDF8-4E08-85CC-E3BB87579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PTEP 2023</vt:lpstr>
      <vt:lpstr>Transparencia</vt:lpstr>
      <vt:lpstr>Rendición de cuentas</vt:lpstr>
      <vt:lpstr>Atención al ciudadano</vt:lpstr>
      <vt:lpstr>Racionalización de Trámites</vt:lpstr>
      <vt:lpstr>Datos abiertos</vt:lpstr>
      <vt:lpstr>Innovación</vt:lpstr>
      <vt:lpstr>Integridad</vt:lpstr>
      <vt:lpstr>Gestión de Riesgos</vt:lpstr>
      <vt:lpstr>Debida Diligencia</vt:lpstr>
      <vt:lpstr>Observaciones</vt:lpstr>
      <vt:lpstr>'PTEP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Yolanda.Garzon</dc:creator>
  <cp:keywords/>
  <dc:description/>
  <cp:lastModifiedBy>JULIAN CAMILO MENDOZA CASTAÑEDA</cp:lastModifiedBy>
  <cp:revision/>
  <dcterms:created xsi:type="dcterms:W3CDTF">2018-09-11T19:32:17Z</dcterms:created>
  <dcterms:modified xsi:type="dcterms:W3CDTF">2024-04-15T23:23:14Z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